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270"/>
  </bookViews>
  <sheets>
    <sheet name="гос.зад на 2020 год " sheetId="9" r:id="rId1"/>
    <sheet name="Закупки гос.задание на 2020 год" sheetId="1" r:id="rId2"/>
    <sheet name="обоснования гос.зад 2020 " sheetId="28" r:id="rId3"/>
    <sheet name="платные на 2020 год " sheetId="11" r:id="rId4"/>
    <sheet name="Закупки платные на 2020 год" sheetId="30" r:id="rId5"/>
    <sheet name="обоснования плат 2020" sheetId="15" r:id="rId6"/>
    <sheet name="иные субсидии 2020 год " sheetId="10" r:id="rId7"/>
    <sheet name="Закупки иные на 2020 год " sheetId="13" r:id="rId8"/>
    <sheet name="обоснования иные 2020 " sheetId="29" r:id="rId9"/>
    <sheet name="гос.задание на 2021-2022 год " sheetId="5" r:id="rId10"/>
    <sheet name="Закупки гос.зад на 2021-2022" sheetId="17" r:id="rId11"/>
    <sheet name="обоснования гос.зад 2021" sheetId="24" r:id="rId12"/>
    <sheet name="обоснования гос.зад 2022" sheetId="25" r:id="rId13"/>
    <sheet name="платные на 2022-2022 год" sheetId="6" r:id="rId14"/>
    <sheet name="Закупки платные на 2021-2022" sheetId="18" r:id="rId15"/>
    <sheet name="обоснования плат 2021" sheetId="26" r:id="rId16"/>
    <sheet name="обоснования плат 2022" sheetId="27" r:id="rId17"/>
    <sheet name="иные субсидии 2021-2022" sheetId="20" r:id="rId18"/>
    <sheet name="Закупки иные на 2021-2022" sheetId="19" r:id="rId19"/>
    <sheet name="ОБОСНОВАНИЯ" sheetId="31" r:id="rId20"/>
    <sheet name="ОБОСНОВАНИЯ гос задание 22" sheetId="33" r:id="rId21"/>
    <sheet name="ОБОСНОВАНИЯ гос задание 21" sheetId="32" r:id="rId22"/>
    <sheet name="ОБОСНОВАНИЯ платные 22" sheetId="36" r:id="rId23"/>
    <sheet name="ОБОСНОВАНИЯ платные 21" sheetId="35" r:id="rId24"/>
    <sheet name="ОБОСНОВАНИЯ платные 20г " sheetId="34" r:id="rId25"/>
    <sheet name="ОБОСНОВАНИЯ иные субсидии 20 г" sheetId="37" r:id="rId26"/>
    <sheet name="ОБОСНОВАНИЯ гос задание 20г" sheetId="14" r:id="rId27"/>
  </sheets>
  <definedNames>
    <definedName name="_xlnm._FilterDatabase" localSheetId="10" hidden="1">'Закупки гос.зад на 2021-2022'!$A$8:$F$53</definedName>
    <definedName name="_xlnm._FilterDatabase" localSheetId="1" hidden="1">'Закупки гос.задание на 2020 год'!$A$8:$F$53</definedName>
    <definedName name="_xlnm._FilterDatabase" localSheetId="7" hidden="1">'Закупки иные на 2020 год '!$A$8:$F$53</definedName>
    <definedName name="_xlnm._FilterDatabase" localSheetId="18" hidden="1">'Закупки иные на 2021-2022'!$A$8:$F$53</definedName>
    <definedName name="_xlnm._FilterDatabase" localSheetId="4" hidden="1">'Закупки платные на 2020 год'!$A$8:$F$53</definedName>
    <definedName name="_xlnm._FilterDatabase" localSheetId="14" hidden="1">'Закупки платные на 2021-2022'!$A$8:$F$53</definedName>
    <definedName name="_xlnm.Print_Titles" localSheetId="0">'гос.зад на 2020 год '!$7:$7</definedName>
    <definedName name="_xlnm.Print_Titles" localSheetId="9">'гос.задание на 2021-2022 год '!$7:$7</definedName>
    <definedName name="_xlnm.Print_Titles" localSheetId="10">'Закупки гос.зад на 2021-2022'!$8:$8</definedName>
    <definedName name="_xlnm.Print_Titles" localSheetId="1">'Закупки гос.задание на 2020 год'!$8:$8</definedName>
    <definedName name="_xlnm.Print_Titles" localSheetId="7">'Закупки иные на 2020 год '!$8:$8</definedName>
    <definedName name="_xlnm.Print_Titles" localSheetId="18">'Закупки иные на 2021-2022'!$8:$8</definedName>
    <definedName name="_xlnm.Print_Titles" localSheetId="4">'Закупки платные на 2020 год'!$8:$8</definedName>
    <definedName name="_xlnm.Print_Titles" localSheetId="14">'Закупки платные на 2021-2022'!$8:$8</definedName>
    <definedName name="_xlnm.Print_Titles" localSheetId="6">'иные субсидии 2020 год '!$7:$7</definedName>
    <definedName name="_xlnm.Print_Titles" localSheetId="17">'иные субсидии 2021-2022'!$7:$7</definedName>
    <definedName name="_xlnm.Print_Titles" localSheetId="3">'платные на 2020 год '!$7:$7</definedName>
    <definedName name="_xlnm.Print_Titles" localSheetId="13">'платные на 2022-2022 год'!$7:$7</definedName>
    <definedName name="_xlnm.Print_Area" localSheetId="0">'гос.зад на 2020 год '!$A$1:$F$106</definedName>
    <definedName name="_xlnm.Print_Area" localSheetId="9">'гос.задание на 2021-2022 год '!$A$1:$I$106</definedName>
    <definedName name="_xlnm.Print_Area" localSheetId="6">'иные субсидии 2020 год '!$A$1:$F$114</definedName>
    <definedName name="_xlnm.Print_Area" localSheetId="17">'иные субсидии 2021-2022'!$A$1:$I$114</definedName>
    <definedName name="_xlnm.Print_Area" localSheetId="2">'обоснования гос.зад 2020 '!$A$1:$K$406</definedName>
    <definedName name="_xlnm.Print_Area" localSheetId="11">'обоснования гос.зад 2021'!$A$1:$K$406</definedName>
    <definedName name="_xlnm.Print_Area" localSheetId="12">'обоснования гос.зад 2022'!$A$1:$K$406</definedName>
    <definedName name="_xlnm.Print_Area" localSheetId="8">'обоснования иные 2020 '!$A$1:$K$406</definedName>
    <definedName name="_xlnm.Print_Area" localSheetId="5">'обоснования плат 2020'!$A$1:$K$406</definedName>
    <definedName name="_xlnm.Print_Area" localSheetId="15">'обоснования плат 2021'!$A$1:$K$406</definedName>
    <definedName name="_xlnm.Print_Area" localSheetId="16">'обоснования плат 2022'!$A$1:$K$406</definedName>
    <definedName name="_xlnm.Print_Area" localSheetId="3">'платные на 2020 год '!$A$1:$F$114</definedName>
    <definedName name="_xlnm.Print_Area" localSheetId="13">'платные на 2022-2022 год'!$A$1:$I$114</definedName>
  </definedNames>
  <calcPr calcId="125725"/>
</workbook>
</file>

<file path=xl/calcChain.xml><?xml version="1.0" encoding="utf-8"?>
<calcChain xmlns="http://schemas.openxmlformats.org/spreadsheetml/2006/main">
  <c r="E41" i="9"/>
  <c r="E45"/>
  <c r="E56"/>
  <c r="E23"/>
  <c r="E66" i="10"/>
  <c r="E35"/>
  <c r="E47" i="9"/>
  <c r="E24"/>
  <c r="F27" i="34"/>
  <c r="F87" i="1"/>
  <c r="D87"/>
  <c r="E87"/>
  <c r="H9" i="17"/>
  <c r="G9" s="1"/>
  <c r="H9" i="18"/>
  <c r="E9"/>
  <c r="E9" i="17"/>
  <c r="G110" i="31"/>
  <c r="F13" i="37"/>
  <c r="F40" i="36"/>
  <c r="F33"/>
  <c r="F22"/>
  <c r="F13"/>
  <c r="F27" i="35"/>
  <c r="F45"/>
  <c r="F38"/>
  <c r="F13"/>
  <c r="F45" i="34"/>
  <c r="F38"/>
  <c r="F13"/>
  <c r="F79" i="33"/>
  <c r="F112"/>
  <c r="F105"/>
  <c r="F93"/>
  <c r="F81"/>
  <c r="F80"/>
  <c r="F78"/>
  <c r="F77"/>
  <c r="F68"/>
  <c r="F54"/>
  <c r="F53"/>
  <c r="F46"/>
  <c r="F30"/>
  <c r="E30"/>
  <c r="D30"/>
  <c r="B30"/>
  <c r="A38" s="1"/>
  <c r="C29"/>
  <c r="G29" s="1"/>
  <c r="C28"/>
  <c r="G28" s="1"/>
  <c r="C27"/>
  <c r="G27" s="1"/>
  <c r="C26"/>
  <c r="G26" s="1"/>
  <c r="C25"/>
  <c r="G25" s="1"/>
  <c r="C24"/>
  <c r="G24" s="1"/>
  <c r="F76" i="32"/>
  <c r="F75"/>
  <c r="F105"/>
  <c r="F101"/>
  <c r="F89"/>
  <c r="F78"/>
  <c r="F77"/>
  <c r="F67"/>
  <c r="F53"/>
  <c r="F52"/>
  <c r="F45"/>
  <c r="F29"/>
  <c r="E29"/>
  <c r="D29"/>
  <c r="B29"/>
  <c r="A37" s="1"/>
  <c r="C28"/>
  <c r="G28" s="1"/>
  <c r="C27"/>
  <c r="G27" s="1"/>
  <c r="C26"/>
  <c r="G26" s="1"/>
  <c r="C25"/>
  <c r="G25" s="1"/>
  <c r="C24"/>
  <c r="G24" s="1"/>
  <c r="C23"/>
  <c r="G23" s="1"/>
  <c r="F112" i="14"/>
  <c r="F105"/>
  <c r="F93"/>
  <c r="F398" i="31"/>
  <c r="F396"/>
  <c r="F394"/>
  <c r="F392"/>
  <c r="F390"/>
  <c r="F388"/>
  <c r="F386"/>
  <c r="F376"/>
  <c r="F368"/>
  <c r="F367"/>
  <c r="F359"/>
  <c r="F358"/>
  <c r="F357"/>
  <c r="F356"/>
  <c r="F302"/>
  <c r="F301"/>
  <c r="F293"/>
  <c r="F292"/>
  <c r="F291"/>
  <c r="F290"/>
  <c r="F289"/>
  <c r="F281"/>
  <c r="F280"/>
  <c r="F271"/>
  <c r="F270"/>
  <c r="F261"/>
  <c r="F234"/>
  <c r="F227"/>
  <c r="F220"/>
  <c r="F198"/>
  <c r="F197"/>
  <c r="F189"/>
  <c r="F181"/>
  <c r="F175"/>
  <c r="F166"/>
  <c r="F160"/>
  <c r="F152"/>
  <c r="F144"/>
  <c r="F136"/>
  <c r="F128"/>
  <c r="F112"/>
  <c r="E112"/>
  <c r="D112"/>
  <c r="B112"/>
  <c r="A120" s="1"/>
  <c r="G111"/>
  <c r="C111"/>
  <c r="C110"/>
  <c r="G109"/>
  <c r="C109"/>
  <c r="C108"/>
  <c r="G108" s="1"/>
  <c r="C107"/>
  <c r="G107" s="1"/>
  <c r="C106"/>
  <c r="F94"/>
  <c r="F93"/>
  <c r="F92"/>
  <c r="F26"/>
  <c r="F11"/>
  <c r="F31" i="14"/>
  <c r="E31"/>
  <c r="D31"/>
  <c r="C30"/>
  <c r="G30" s="1"/>
  <c r="C29"/>
  <c r="G29" s="1"/>
  <c r="C28"/>
  <c r="G28" s="1"/>
  <c r="C27"/>
  <c r="G27" s="1"/>
  <c r="C26"/>
  <c r="G26" s="1"/>
  <c r="C25"/>
  <c r="B31"/>
  <c r="F55" i="33" l="1"/>
  <c r="G30"/>
  <c r="D38" s="1"/>
  <c r="F38" s="1"/>
  <c r="C30"/>
  <c r="F54" i="32"/>
  <c r="C112" i="31"/>
  <c r="F82" i="33"/>
  <c r="F79" i="32"/>
  <c r="G29"/>
  <c r="D37" s="1"/>
  <c r="F37" s="1"/>
  <c r="C29"/>
  <c r="C31" i="14"/>
  <c r="G25"/>
  <c r="G31" s="1"/>
  <c r="G106" i="31"/>
  <c r="G112" s="1"/>
  <c r="D120" s="1"/>
  <c r="F120" s="1"/>
  <c r="I95" i="18"/>
  <c r="I94"/>
  <c r="I93"/>
  <c r="I92"/>
  <c r="I91"/>
  <c r="I90"/>
  <c r="I89"/>
  <c r="F95"/>
  <c r="F94"/>
  <c r="F93"/>
  <c r="F92"/>
  <c r="F91"/>
  <c r="F90"/>
  <c r="F89"/>
  <c r="I86"/>
  <c r="I85"/>
  <c r="F86"/>
  <c r="F85"/>
  <c r="I82"/>
  <c r="I81"/>
  <c r="F82"/>
  <c r="F81"/>
  <c r="I74"/>
  <c r="I73"/>
  <c r="I78"/>
  <c r="H78"/>
  <c r="I77"/>
  <c r="I76"/>
  <c r="F78"/>
  <c r="E78"/>
  <c r="F77"/>
  <c r="F76"/>
  <c r="F74"/>
  <c r="F73"/>
  <c r="I71"/>
  <c r="F71"/>
  <c r="I70"/>
  <c r="I69"/>
  <c r="I68"/>
  <c r="I67"/>
  <c r="I66"/>
  <c r="F70"/>
  <c r="F69"/>
  <c r="F68"/>
  <c r="F67"/>
  <c r="F66"/>
  <c r="I63"/>
  <c r="I62"/>
  <c r="F63"/>
  <c r="F62"/>
  <c r="I59"/>
  <c r="F59"/>
  <c r="I53"/>
  <c r="H53"/>
  <c r="I52"/>
  <c r="H52"/>
  <c r="I51"/>
  <c r="H51"/>
  <c r="I50"/>
  <c r="H50"/>
  <c r="I49"/>
  <c r="H49"/>
  <c r="I48"/>
  <c r="H48"/>
  <c r="I47"/>
  <c r="H47"/>
  <c r="F53"/>
  <c r="E53"/>
  <c r="F52"/>
  <c r="E52"/>
  <c r="F51"/>
  <c r="E51"/>
  <c r="F50"/>
  <c r="E50"/>
  <c r="F49"/>
  <c r="E49"/>
  <c r="F48"/>
  <c r="E48"/>
  <c r="F47"/>
  <c r="E47"/>
  <c r="I44"/>
  <c r="H44"/>
  <c r="I43"/>
  <c r="H43"/>
  <c r="F44"/>
  <c r="E44"/>
  <c r="F43"/>
  <c r="E43"/>
  <c r="I40"/>
  <c r="H40"/>
  <c r="I39"/>
  <c r="H39"/>
  <c r="F40"/>
  <c r="E40"/>
  <c r="F39"/>
  <c r="E39"/>
  <c r="I36"/>
  <c r="H36"/>
  <c r="I35"/>
  <c r="H35"/>
  <c r="I34"/>
  <c r="H34"/>
  <c r="F36"/>
  <c r="E36"/>
  <c r="F35"/>
  <c r="E35"/>
  <c r="F34"/>
  <c r="E34"/>
  <c r="I32"/>
  <c r="H32"/>
  <c r="I31"/>
  <c r="H31"/>
  <c r="F32"/>
  <c r="E32"/>
  <c r="F31"/>
  <c r="E31"/>
  <c r="I29"/>
  <c r="H29"/>
  <c r="F29"/>
  <c r="E29"/>
  <c r="I28"/>
  <c r="H28"/>
  <c r="F28"/>
  <c r="E28"/>
  <c r="I27"/>
  <c r="H27"/>
  <c r="F27"/>
  <c r="E27"/>
  <c r="I26"/>
  <c r="H26"/>
  <c r="F26"/>
  <c r="E26"/>
  <c r="I25"/>
  <c r="H25"/>
  <c r="F25"/>
  <c r="E25"/>
  <c r="I24"/>
  <c r="H24"/>
  <c r="F24"/>
  <c r="E24"/>
  <c r="I21"/>
  <c r="H21"/>
  <c r="F21"/>
  <c r="E21"/>
  <c r="I20"/>
  <c r="H20"/>
  <c r="F20"/>
  <c r="E20"/>
  <c r="I17"/>
  <c r="H17"/>
  <c r="F17"/>
  <c r="E17"/>
  <c r="I95" i="17"/>
  <c r="I94"/>
  <c r="I93"/>
  <c r="I92"/>
  <c r="I91"/>
  <c r="I90"/>
  <c r="I89"/>
  <c r="I86"/>
  <c r="I85"/>
  <c r="I82"/>
  <c r="I81"/>
  <c r="I78"/>
  <c r="I77"/>
  <c r="I76"/>
  <c r="I74"/>
  <c r="I73"/>
  <c r="I71"/>
  <c r="I70"/>
  <c r="I69"/>
  <c r="I68"/>
  <c r="I67"/>
  <c r="I66"/>
  <c r="I63"/>
  <c r="I62"/>
  <c r="I59"/>
  <c r="I53"/>
  <c r="H53"/>
  <c r="I52"/>
  <c r="H52"/>
  <c r="I51"/>
  <c r="H51"/>
  <c r="I50"/>
  <c r="H50"/>
  <c r="I49"/>
  <c r="H49"/>
  <c r="I48"/>
  <c r="H48"/>
  <c r="I47"/>
  <c r="H47"/>
  <c r="I44"/>
  <c r="H44"/>
  <c r="I43"/>
  <c r="H43"/>
  <c r="I40"/>
  <c r="H40"/>
  <c r="I39"/>
  <c r="H39"/>
  <c r="I36"/>
  <c r="H36"/>
  <c r="I35"/>
  <c r="H35"/>
  <c r="I34"/>
  <c r="H34"/>
  <c r="I32"/>
  <c r="H32"/>
  <c r="I31"/>
  <c r="H31"/>
  <c r="I29"/>
  <c r="H29"/>
  <c r="I28"/>
  <c r="H28"/>
  <c r="I27"/>
  <c r="H27"/>
  <c r="I26"/>
  <c r="H26"/>
  <c r="I25"/>
  <c r="H25"/>
  <c r="I24"/>
  <c r="H24"/>
  <c r="I21"/>
  <c r="H21"/>
  <c r="I20"/>
  <c r="H20"/>
  <c r="I17"/>
  <c r="H17"/>
  <c r="F95"/>
  <c r="F94"/>
  <c r="F93"/>
  <c r="F92"/>
  <c r="F91"/>
  <c r="F90"/>
  <c r="F89"/>
  <c r="F86"/>
  <c r="F85"/>
  <c r="F82"/>
  <c r="F81"/>
  <c r="F78"/>
  <c r="F77"/>
  <c r="F76"/>
  <c r="F74"/>
  <c r="F73"/>
  <c r="F71"/>
  <c r="F70"/>
  <c r="F69"/>
  <c r="F68"/>
  <c r="F67"/>
  <c r="F66"/>
  <c r="F63"/>
  <c r="F62"/>
  <c r="F59"/>
  <c r="F53"/>
  <c r="E53"/>
  <c r="F52"/>
  <c r="E52"/>
  <c r="F51"/>
  <c r="E51"/>
  <c r="F50"/>
  <c r="E50"/>
  <c r="F49"/>
  <c r="E49"/>
  <c r="F48"/>
  <c r="E48"/>
  <c r="F47"/>
  <c r="E47"/>
  <c r="F44"/>
  <c r="E44"/>
  <c r="F43"/>
  <c r="E43"/>
  <c r="F40"/>
  <c r="E40"/>
  <c r="F39"/>
  <c r="E39"/>
  <c r="F36"/>
  <c r="E36"/>
  <c r="F35"/>
  <c r="E35"/>
  <c r="F34"/>
  <c r="E34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7"/>
  <c r="E17"/>
  <c r="E53" i="13"/>
  <c r="E52"/>
  <c r="E51"/>
  <c r="E50"/>
  <c r="E49"/>
  <c r="E48"/>
  <c r="E47"/>
  <c r="E44"/>
  <c r="E43"/>
  <c r="E40"/>
  <c r="E39"/>
  <c r="E36"/>
  <c r="E35"/>
  <c r="E34"/>
  <c r="E32"/>
  <c r="E31"/>
  <c r="E29"/>
  <c r="E28"/>
  <c r="E27"/>
  <c r="E26"/>
  <c r="E25"/>
  <c r="E24"/>
  <c r="E21"/>
  <c r="E20"/>
  <c r="E17"/>
  <c r="E59" i="30"/>
  <c r="D59" s="1"/>
  <c r="E53"/>
  <c r="D53" s="1"/>
  <c r="E52"/>
  <c r="D52" s="1"/>
  <c r="E51"/>
  <c r="D51" s="1"/>
  <c r="E50"/>
  <c r="D50" s="1"/>
  <c r="E49"/>
  <c r="D49" s="1"/>
  <c r="E48"/>
  <c r="D48" s="1"/>
  <c r="E47"/>
  <c r="D47" s="1"/>
  <c r="E44"/>
  <c r="D44" s="1"/>
  <c r="E43"/>
  <c r="D43" s="1"/>
  <c r="E40"/>
  <c r="E39"/>
  <c r="E36"/>
  <c r="E35"/>
  <c r="E34"/>
  <c r="E32"/>
  <c r="D32" s="1"/>
  <c r="E31"/>
  <c r="D31" s="1"/>
  <c r="E29"/>
  <c r="E28"/>
  <c r="E27"/>
  <c r="E26"/>
  <c r="E25"/>
  <c r="E24"/>
  <c r="E21"/>
  <c r="D21" s="1"/>
  <c r="E20"/>
  <c r="D20" s="1"/>
  <c r="E17"/>
  <c r="D17" s="1"/>
  <c r="F87"/>
  <c r="F83" s="1"/>
  <c r="D80"/>
  <c r="F79"/>
  <c r="F75"/>
  <c r="F72"/>
  <c r="F64"/>
  <c r="F57"/>
  <c r="D57" s="1"/>
  <c r="E57"/>
  <c r="F45"/>
  <c r="F41" s="1"/>
  <c r="D40"/>
  <c r="D39"/>
  <c r="D38"/>
  <c r="F37"/>
  <c r="D36"/>
  <c r="D35"/>
  <c r="F33"/>
  <c r="F30"/>
  <c r="D29"/>
  <c r="D28"/>
  <c r="D27"/>
  <c r="D26"/>
  <c r="D25"/>
  <c r="D24"/>
  <c r="F22"/>
  <c r="F15"/>
  <c r="E33" l="1"/>
  <c r="D33" s="1"/>
  <c r="E37"/>
  <c r="D37" s="1"/>
  <c r="F60"/>
  <c r="F55" s="1"/>
  <c r="F18"/>
  <c r="F13" s="1"/>
  <c r="E45"/>
  <c r="D45" s="1"/>
  <c r="D34"/>
  <c r="E30"/>
  <c r="D30"/>
  <c r="E22"/>
  <c r="D22" s="1"/>
  <c r="E15"/>
  <c r="E41"/>
  <c r="D41" s="1"/>
  <c r="E95" i="1"/>
  <c r="E53"/>
  <c r="E52"/>
  <c r="E51"/>
  <c r="E50"/>
  <c r="E49"/>
  <c r="E48"/>
  <c r="E47"/>
  <c r="E44"/>
  <c r="E43"/>
  <c r="E40"/>
  <c r="E39"/>
  <c r="E36"/>
  <c r="E35"/>
  <c r="E34"/>
  <c r="E32"/>
  <c r="E31"/>
  <c r="E29"/>
  <c r="E28"/>
  <c r="E27"/>
  <c r="E26"/>
  <c r="E25"/>
  <c r="E24"/>
  <c r="E21"/>
  <c r="E20"/>
  <c r="E17"/>
  <c r="F257" i="29"/>
  <c r="F193"/>
  <c r="F177"/>
  <c r="F171"/>
  <c r="F162"/>
  <c r="F156"/>
  <c r="F148"/>
  <c r="F140"/>
  <c r="F132"/>
  <c r="F124"/>
  <c r="B116"/>
  <c r="G107"/>
  <c r="D116" s="1"/>
  <c r="F94"/>
  <c r="F93"/>
  <c r="F11"/>
  <c r="H9"/>
  <c r="F364" i="28"/>
  <c r="F257"/>
  <c r="F94"/>
  <c r="F93"/>
  <c r="F92"/>
  <c r="F26"/>
  <c r="F20"/>
  <c r="F12" i="14" s="1"/>
  <c r="F11" i="28"/>
  <c r="H9"/>
  <c r="E343" i="27"/>
  <c r="F257"/>
  <c r="F48"/>
  <c r="F11"/>
  <c r="E343" i="26"/>
  <c r="F257"/>
  <c r="F243"/>
  <c r="F48"/>
  <c r="F11"/>
  <c r="F257" i="25"/>
  <c r="F26"/>
  <c r="F11"/>
  <c r="F257" i="24"/>
  <c r="F26"/>
  <c r="F20"/>
  <c r="F11" i="32" s="1"/>
  <c r="F11" i="24"/>
  <c r="F116" i="29" l="1"/>
  <c r="F10" i="30"/>
  <c r="I9" i="28"/>
  <c r="E18" i="30"/>
  <c r="D18" s="1"/>
  <c r="D15"/>
  <c r="E13" l="1"/>
  <c r="D13" l="1"/>
  <c r="A39" i="14" l="1"/>
  <c r="F93" i="15" l="1"/>
  <c r="F94"/>
  <c r="F92"/>
  <c r="H9" l="1"/>
  <c r="K117" i="20"/>
  <c r="H202"/>
  <c r="G202" s="1"/>
  <c r="E202"/>
  <c r="D202"/>
  <c r="H201"/>
  <c r="G201" s="1"/>
  <c r="E201"/>
  <c r="D201"/>
  <c r="H200"/>
  <c r="G200" s="1"/>
  <c r="E200"/>
  <c r="D200" s="1"/>
  <c r="H199"/>
  <c r="G199" s="1"/>
  <c r="E199"/>
  <c r="D199"/>
  <c r="H198"/>
  <c r="G198" s="1"/>
  <c r="E198"/>
  <c r="D198" s="1"/>
  <c r="H197"/>
  <c r="G197" s="1"/>
  <c r="E197"/>
  <c r="D197"/>
  <c r="H196"/>
  <c r="G196" s="1"/>
  <c r="E196"/>
  <c r="D196"/>
  <c r="I194"/>
  <c r="I190" s="1"/>
  <c r="F194"/>
  <c r="F190" s="1"/>
  <c r="H193"/>
  <c r="G193"/>
  <c r="E193"/>
  <c r="D193" s="1"/>
  <c r="H192"/>
  <c r="G192"/>
  <c r="E192"/>
  <c r="D192" s="1"/>
  <c r="H189"/>
  <c r="G189" s="1"/>
  <c r="E189"/>
  <c r="D189"/>
  <c r="H188"/>
  <c r="G188" s="1"/>
  <c r="E188"/>
  <c r="D188"/>
  <c r="G187"/>
  <c r="D187"/>
  <c r="I186"/>
  <c r="F186"/>
  <c r="E186"/>
  <c r="D186"/>
  <c r="H185"/>
  <c r="G185" s="1"/>
  <c r="E185"/>
  <c r="D185"/>
  <c r="H184"/>
  <c r="G184" s="1"/>
  <c r="E184"/>
  <c r="D184"/>
  <c r="H183"/>
  <c r="G183" s="1"/>
  <c r="E183"/>
  <c r="D183" s="1"/>
  <c r="I182"/>
  <c r="F182"/>
  <c r="H181"/>
  <c r="G181"/>
  <c r="E181"/>
  <c r="D181" s="1"/>
  <c r="H180"/>
  <c r="H179" s="1"/>
  <c r="G180"/>
  <c r="G179" s="1"/>
  <c r="E180"/>
  <c r="D180" s="1"/>
  <c r="D179" s="1"/>
  <c r="I179"/>
  <c r="F179"/>
  <c r="H178"/>
  <c r="G178" s="1"/>
  <c r="E178"/>
  <c r="D178" s="1"/>
  <c r="H177"/>
  <c r="G177" s="1"/>
  <c r="E177"/>
  <c r="D177"/>
  <c r="H176"/>
  <c r="G176" s="1"/>
  <c r="E176"/>
  <c r="D176"/>
  <c r="H175"/>
  <c r="G175" s="1"/>
  <c r="E175"/>
  <c r="D175"/>
  <c r="H174"/>
  <c r="G174" s="1"/>
  <c r="E174"/>
  <c r="D174"/>
  <c r="H173"/>
  <c r="G173" s="1"/>
  <c r="E173"/>
  <c r="D173"/>
  <c r="I171"/>
  <c r="I167" s="1"/>
  <c r="F171"/>
  <c r="F167" s="1"/>
  <c r="E171"/>
  <c r="D171" s="1"/>
  <c r="H170"/>
  <c r="G170" s="1"/>
  <c r="E170"/>
  <c r="D170" s="1"/>
  <c r="H169"/>
  <c r="G169"/>
  <c r="E169"/>
  <c r="D169" s="1"/>
  <c r="H166"/>
  <c r="G166" s="1"/>
  <c r="E166"/>
  <c r="D166"/>
  <c r="I164"/>
  <c r="I162" s="1"/>
  <c r="F164"/>
  <c r="E164"/>
  <c r="D164" s="1"/>
  <c r="G160"/>
  <c r="D160"/>
  <c r="G159"/>
  <c r="D159"/>
  <c r="G158"/>
  <c r="D158"/>
  <c r="G157"/>
  <c r="D157"/>
  <c r="G156"/>
  <c r="D156"/>
  <c r="G155"/>
  <c r="D155"/>
  <c r="G154"/>
  <c r="D154"/>
  <c r="I152"/>
  <c r="H152"/>
  <c r="H148" s="1"/>
  <c r="G148" s="1"/>
  <c r="G152"/>
  <c r="F152"/>
  <c r="E152"/>
  <c r="D152"/>
  <c r="G151"/>
  <c r="D151"/>
  <c r="G150"/>
  <c r="D150"/>
  <c r="I148"/>
  <c r="F148"/>
  <c r="E148"/>
  <c r="D148" s="1"/>
  <c r="G147"/>
  <c r="D147"/>
  <c r="G146"/>
  <c r="D146"/>
  <c r="G145"/>
  <c r="D145"/>
  <c r="I144"/>
  <c r="G144" s="1"/>
  <c r="H144"/>
  <c r="F144"/>
  <c r="E144"/>
  <c r="D144" s="1"/>
  <c r="G143"/>
  <c r="D143"/>
  <c r="G142"/>
  <c r="D142"/>
  <c r="G141"/>
  <c r="D141"/>
  <c r="I140"/>
  <c r="G140" s="1"/>
  <c r="H140"/>
  <c r="F140"/>
  <c r="E140"/>
  <c r="D140" s="1"/>
  <c r="G139"/>
  <c r="D139"/>
  <c r="G138"/>
  <c r="D138"/>
  <c r="I137"/>
  <c r="H137"/>
  <c r="G137"/>
  <c r="F137"/>
  <c r="E137"/>
  <c r="D137"/>
  <c r="G136"/>
  <c r="D136"/>
  <c r="G135"/>
  <c r="D135"/>
  <c r="G134"/>
  <c r="D134"/>
  <c r="G133"/>
  <c r="D133"/>
  <c r="G132"/>
  <c r="D132"/>
  <c r="G131"/>
  <c r="D131"/>
  <c r="I129"/>
  <c r="G129" s="1"/>
  <c r="H129"/>
  <c r="F129"/>
  <c r="F125" s="1"/>
  <c r="F120" s="1"/>
  <c r="F117" s="1"/>
  <c r="E129"/>
  <c r="D129" s="1"/>
  <c r="G128"/>
  <c r="D128"/>
  <c r="G127"/>
  <c r="D127"/>
  <c r="H125"/>
  <c r="G124"/>
  <c r="D124"/>
  <c r="I122"/>
  <c r="H122"/>
  <c r="H120" s="1"/>
  <c r="G122"/>
  <c r="F122"/>
  <c r="E122"/>
  <c r="D122"/>
  <c r="N117"/>
  <c r="G116"/>
  <c r="D116"/>
  <c r="G102"/>
  <c r="G101"/>
  <c r="G100"/>
  <c r="I98"/>
  <c r="H98"/>
  <c r="G98"/>
  <c r="G97"/>
  <c r="G96"/>
  <c r="G95"/>
  <c r="G94"/>
  <c r="G93"/>
  <c r="G92"/>
  <c r="G91"/>
  <c r="I89"/>
  <c r="I85" s="1"/>
  <c r="H89"/>
  <c r="G88"/>
  <c r="G87"/>
  <c r="H85"/>
  <c r="G85" s="1"/>
  <c r="G84"/>
  <c r="G83"/>
  <c r="I82"/>
  <c r="H82"/>
  <c r="G82"/>
  <c r="G81"/>
  <c r="G80"/>
  <c r="G79"/>
  <c r="G78"/>
  <c r="G77"/>
  <c r="I76"/>
  <c r="I67" s="1"/>
  <c r="H76"/>
  <c r="G76"/>
  <c r="G75"/>
  <c r="G74"/>
  <c r="G73"/>
  <c r="G72"/>
  <c r="G71"/>
  <c r="G70"/>
  <c r="I69"/>
  <c r="H69"/>
  <c r="G69" s="1"/>
  <c r="G68"/>
  <c r="H67"/>
  <c r="G67" s="1"/>
  <c r="G66"/>
  <c r="G65"/>
  <c r="G64"/>
  <c r="I63"/>
  <c r="H63"/>
  <c r="G63" s="1"/>
  <c r="G62"/>
  <c r="I61"/>
  <c r="H61"/>
  <c r="G61" s="1"/>
  <c r="G60"/>
  <c r="G59"/>
  <c r="G58"/>
  <c r="G57"/>
  <c r="G56"/>
  <c r="G55"/>
  <c r="I54"/>
  <c r="H54"/>
  <c r="G53"/>
  <c r="G52"/>
  <c r="G51" s="1"/>
  <c r="I51"/>
  <c r="H51"/>
  <c r="G50"/>
  <c r="G49"/>
  <c r="G48"/>
  <c r="G47"/>
  <c r="G46"/>
  <c r="G45"/>
  <c r="I43"/>
  <c r="I37" s="1"/>
  <c r="H43"/>
  <c r="G42"/>
  <c r="G41"/>
  <c r="I40"/>
  <c r="H40"/>
  <c r="G40" s="1"/>
  <c r="G39"/>
  <c r="G35"/>
  <c r="I34"/>
  <c r="I29" s="1"/>
  <c r="I27" s="1"/>
  <c r="I25" s="1"/>
  <c r="H34"/>
  <c r="G34" s="1"/>
  <c r="G33"/>
  <c r="G32"/>
  <c r="G31"/>
  <c r="H29"/>
  <c r="G24"/>
  <c r="G23"/>
  <c r="G22"/>
  <c r="G21"/>
  <c r="G20"/>
  <c r="G19"/>
  <c r="G18"/>
  <c r="G17"/>
  <c r="G16"/>
  <c r="G15"/>
  <c r="G14"/>
  <c r="G13"/>
  <c r="I12"/>
  <c r="I10" s="1"/>
  <c r="I9" s="1"/>
  <c r="H12"/>
  <c r="H10" s="1"/>
  <c r="G8"/>
  <c r="D102"/>
  <c r="D101"/>
  <c r="D100"/>
  <c r="F98"/>
  <c r="D98" s="1"/>
  <c r="E98"/>
  <c r="D97"/>
  <c r="D96"/>
  <c r="D95"/>
  <c r="D94"/>
  <c r="D93"/>
  <c r="D92"/>
  <c r="D91"/>
  <c r="F89"/>
  <c r="E89"/>
  <c r="D89" s="1"/>
  <c r="D88"/>
  <c r="D87"/>
  <c r="F85"/>
  <c r="D84"/>
  <c r="D83"/>
  <c r="F82"/>
  <c r="D82" s="1"/>
  <c r="E82"/>
  <c r="D81"/>
  <c r="D80"/>
  <c r="D79"/>
  <c r="D78"/>
  <c r="D77"/>
  <c r="F76"/>
  <c r="F67" s="1"/>
  <c r="D67" s="1"/>
  <c r="E76"/>
  <c r="D75"/>
  <c r="D74"/>
  <c r="D73"/>
  <c r="D72"/>
  <c r="D71"/>
  <c r="D70"/>
  <c r="F69"/>
  <c r="E69"/>
  <c r="D69"/>
  <c r="D68"/>
  <c r="E67"/>
  <c r="D66"/>
  <c r="D65"/>
  <c r="D64"/>
  <c r="F63"/>
  <c r="E63"/>
  <c r="D63" s="1"/>
  <c r="D62"/>
  <c r="F61"/>
  <c r="E61"/>
  <c r="D61" s="1"/>
  <c r="D60"/>
  <c r="D59"/>
  <c r="D58"/>
  <c r="D57"/>
  <c r="D56"/>
  <c r="D55"/>
  <c r="F54"/>
  <c r="E54"/>
  <c r="D53"/>
  <c r="D52"/>
  <c r="D51" s="1"/>
  <c r="F51"/>
  <c r="E51"/>
  <c r="D50"/>
  <c r="D49"/>
  <c r="D48"/>
  <c r="D47"/>
  <c r="D46"/>
  <c r="D45"/>
  <c r="F43"/>
  <c r="E43"/>
  <c r="D43"/>
  <c r="D42"/>
  <c r="D41"/>
  <c r="F40"/>
  <c r="E40"/>
  <c r="D40" s="1"/>
  <c r="D39"/>
  <c r="D35"/>
  <c r="F34"/>
  <c r="F29" s="1"/>
  <c r="E34"/>
  <c r="D34" s="1"/>
  <c r="D33"/>
  <c r="D32"/>
  <c r="D31"/>
  <c r="D24"/>
  <c r="D23"/>
  <c r="D22"/>
  <c r="D21"/>
  <c r="D20"/>
  <c r="D19"/>
  <c r="D18"/>
  <c r="D17"/>
  <c r="D16"/>
  <c r="D15"/>
  <c r="D14"/>
  <c r="D13"/>
  <c r="F12"/>
  <c r="F10" s="1"/>
  <c r="E12"/>
  <c r="E10" s="1"/>
  <c r="D8"/>
  <c r="G95" i="19"/>
  <c r="D95"/>
  <c r="G94"/>
  <c r="D94"/>
  <c r="G93"/>
  <c r="D93"/>
  <c r="G92"/>
  <c r="D92"/>
  <c r="G91"/>
  <c r="D91"/>
  <c r="G90"/>
  <c r="D90"/>
  <c r="G89"/>
  <c r="D89"/>
  <c r="I87"/>
  <c r="I83" s="1"/>
  <c r="H87"/>
  <c r="F87"/>
  <c r="F83" s="1"/>
  <c r="E87"/>
  <c r="G86"/>
  <c r="D86"/>
  <c r="G85"/>
  <c r="D85"/>
  <c r="E83"/>
  <c r="G82"/>
  <c r="D82"/>
  <c r="G81"/>
  <c r="D81"/>
  <c r="G80"/>
  <c r="D80"/>
  <c r="I79"/>
  <c r="H79"/>
  <c r="F79"/>
  <c r="E79"/>
  <c r="G78"/>
  <c r="D78"/>
  <c r="G77"/>
  <c r="D77"/>
  <c r="G76"/>
  <c r="D76"/>
  <c r="I75"/>
  <c r="H75"/>
  <c r="F75"/>
  <c r="E75"/>
  <c r="G74"/>
  <c r="G72" s="1"/>
  <c r="D74"/>
  <c r="G73"/>
  <c r="D73"/>
  <c r="I72"/>
  <c r="H72"/>
  <c r="F72"/>
  <c r="E72"/>
  <c r="G71"/>
  <c r="D71"/>
  <c r="G70"/>
  <c r="D70"/>
  <c r="G69"/>
  <c r="D69"/>
  <c r="G68"/>
  <c r="D68"/>
  <c r="G67"/>
  <c r="D67"/>
  <c r="G66"/>
  <c r="D66"/>
  <c r="I64"/>
  <c r="H64"/>
  <c r="H60" s="1"/>
  <c r="F64"/>
  <c r="F60" s="1"/>
  <c r="E64"/>
  <c r="G63"/>
  <c r="D63"/>
  <c r="G62"/>
  <c r="D62"/>
  <c r="G59"/>
  <c r="D59"/>
  <c r="I57"/>
  <c r="H57"/>
  <c r="F57"/>
  <c r="E57"/>
  <c r="G53"/>
  <c r="D53"/>
  <c r="G52"/>
  <c r="D52"/>
  <c r="G51"/>
  <c r="D51"/>
  <c r="G50"/>
  <c r="D50"/>
  <c r="G49"/>
  <c r="D49"/>
  <c r="G48"/>
  <c r="D48"/>
  <c r="G47"/>
  <c r="D47"/>
  <c r="I45"/>
  <c r="I41" s="1"/>
  <c r="H45"/>
  <c r="H41" s="1"/>
  <c r="G41" s="1"/>
  <c r="F45"/>
  <c r="F41" s="1"/>
  <c r="E45"/>
  <c r="G44"/>
  <c r="D44"/>
  <c r="G43"/>
  <c r="D43"/>
  <c r="G40"/>
  <c r="D40"/>
  <c r="G39"/>
  <c r="D39"/>
  <c r="G38"/>
  <c r="D38"/>
  <c r="I37"/>
  <c r="H37"/>
  <c r="F37"/>
  <c r="E37"/>
  <c r="G36"/>
  <c r="D36"/>
  <c r="G35"/>
  <c r="D35"/>
  <c r="G34"/>
  <c r="D34"/>
  <c r="I33"/>
  <c r="H33"/>
  <c r="F33"/>
  <c r="E33"/>
  <c r="G32"/>
  <c r="D32"/>
  <c r="G31"/>
  <c r="D31"/>
  <c r="I30"/>
  <c r="H30"/>
  <c r="F30"/>
  <c r="E30"/>
  <c r="G29"/>
  <c r="D29"/>
  <c r="G28"/>
  <c r="D28"/>
  <c r="G27"/>
  <c r="D27"/>
  <c r="G26"/>
  <c r="D26"/>
  <c r="G25"/>
  <c r="D25"/>
  <c r="G24"/>
  <c r="D24"/>
  <c r="I22"/>
  <c r="H22"/>
  <c r="F22"/>
  <c r="E22"/>
  <c r="G21"/>
  <c r="D21"/>
  <c r="G20"/>
  <c r="D20"/>
  <c r="I18"/>
  <c r="G17"/>
  <c r="D17"/>
  <c r="I15"/>
  <c r="H15"/>
  <c r="F15"/>
  <c r="E15"/>
  <c r="D15" s="1"/>
  <c r="G9"/>
  <c r="D9"/>
  <c r="I87" i="18"/>
  <c r="I83" s="1"/>
  <c r="F87"/>
  <c r="F83" s="1"/>
  <c r="G80"/>
  <c r="D80"/>
  <c r="I79"/>
  <c r="F79"/>
  <c r="G78"/>
  <c r="D78"/>
  <c r="I75"/>
  <c r="F75"/>
  <c r="I72"/>
  <c r="F72"/>
  <c r="I64"/>
  <c r="F64"/>
  <c r="I57"/>
  <c r="F57"/>
  <c r="G53"/>
  <c r="D53"/>
  <c r="G52"/>
  <c r="D52"/>
  <c r="G51"/>
  <c r="D51"/>
  <c r="G50"/>
  <c r="D50"/>
  <c r="G49"/>
  <c r="D49"/>
  <c r="G48"/>
  <c r="D48"/>
  <c r="G47"/>
  <c r="D47"/>
  <c r="I45"/>
  <c r="H45"/>
  <c r="G45" s="1"/>
  <c r="F45"/>
  <c r="F41" s="1"/>
  <c r="E45"/>
  <c r="G44"/>
  <c r="D44"/>
  <c r="G43"/>
  <c r="D43"/>
  <c r="I41"/>
  <c r="G40"/>
  <c r="D40"/>
  <c r="G39"/>
  <c r="D39"/>
  <c r="G38"/>
  <c r="D38"/>
  <c r="I37"/>
  <c r="H37"/>
  <c r="F37"/>
  <c r="E37"/>
  <c r="G36"/>
  <c r="D36"/>
  <c r="G35"/>
  <c r="D35"/>
  <c r="G34"/>
  <c r="D34"/>
  <c r="I33"/>
  <c r="H33"/>
  <c r="F33"/>
  <c r="E33"/>
  <c r="G32"/>
  <c r="D32"/>
  <c r="G31"/>
  <c r="D31"/>
  <c r="I30"/>
  <c r="H30"/>
  <c r="F30"/>
  <c r="E30"/>
  <c r="G29"/>
  <c r="D29"/>
  <c r="G28"/>
  <c r="D28"/>
  <c r="G27"/>
  <c r="D27"/>
  <c r="G26"/>
  <c r="D26"/>
  <c r="G25"/>
  <c r="D25"/>
  <c r="G24"/>
  <c r="D24"/>
  <c r="I22"/>
  <c r="H22"/>
  <c r="F22"/>
  <c r="E22"/>
  <c r="G21"/>
  <c r="D21"/>
  <c r="G20"/>
  <c r="D20"/>
  <c r="G17"/>
  <c r="D17"/>
  <c r="I15"/>
  <c r="H15"/>
  <c r="F15"/>
  <c r="E15"/>
  <c r="G9"/>
  <c r="D9"/>
  <c r="I87" i="17"/>
  <c r="I83" s="1"/>
  <c r="G80"/>
  <c r="I79"/>
  <c r="I75"/>
  <c r="I72"/>
  <c r="I64"/>
  <c r="I57"/>
  <c r="G53"/>
  <c r="G52"/>
  <c r="G51"/>
  <c r="G50"/>
  <c r="G49"/>
  <c r="G48"/>
  <c r="G47"/>
  <c r="I45"/>
  <c r="H45"/>
  <c r="G44"/>
  <c r="G43"/>
  <c r="I41"/>
  <c r="G40"/>
  <c r="G39"/>
  <c r="I37"/>
  <c r="H37"/>
  <c r="G36"/>
  <c r="G35"/>
  <c r="G34"/>
  <c r="I33"/>
  <c r="H33"/>
  <c r="G32"/>
  <c r="G31"/>
  <c r="I30"/>
  <c r="H30"/>
  <c r="G29"/>
  <c r="G28"/>
  <c r="G27"/>
  <c r="G26"/>
  <c r="G25"/>
  <c r="G24"/>
  <c r="I22"/>
  <c r="H22"/>
  <c r="G21"/>
  <c r="G20"/>
  <c r="G17"/>
  <c r="I15"/>
  <c r="H15"/>
  <c r="F87"/>
  <c r="F83" s="1"/>
  <c r="D80"/>
  <c r="F79"/>
  <c r="F75"/>
  <c r="F72"/>
  <c r="F64"/>
  <c r="F57"/>
  <c r="D53"/>
  <c r="D52"/>
  <c r="D51"/>
  <c r="D50"/>
  <c r="D49"/>
  <c r="D48"/>
  <c r="D47"/>
  <c r="F45"/>
  <c r="F41" s="1"/>
  <c r="E45"/>
  <c r="D44"/>
  <c r="D43"/>
  <c r="D40"/>
  <c r="D39"/>
  <c r="F37"/>
  <c r="E37"/>
  <c r="D36"/>
  <c r="D35"/>
  <c r="D34"/>
  <c r="F33"/>
  <c r="E33"/>
  <c r="D32"/>
  <c r="D31"/>
  <c r="F30"/>
  <c r="E30"/>
  <c r="D29"/>
  <c r="D28"/>
  <c r="D27"/>
  <c r="D26"/>
  <c r="D25"/>
  <c r="D24"/>
  <c r="F22"/>
  <c r="E22"/>
  <c r="D21"/>
  <c r="D20"/>
  <c r="D17"/>
  <c r="F15"/>
  <c r="E15"/>
  <c r="D9"/>
  <c r="D72" i="19" l="1"/>
  <c r="G22"/>
  <c r="D37"/>
  <c r="D22"/>
  <c r="G37"/>
  <c r="D87"/>
  <c r="F18"/>
  <c r="F13" s="1"/>
  <c r="F10" s="1"/>
  <c r="G57"/>
  <c r="G75"/>
  <c r="E18"/>
  <c r="E13" s="1"/>
  <c r="G30"/>
  <c r="D57"/>
  <c r="F55"/>
  <c r="G79"/>
  <c r="H37" i="20"/>
  <c r="G37" s="1"/>
  <c r="G54"/>
  <c r="E194"/>
  <c r="D194" s="1"/>
  <c r="E85"/>
  <c r="D85" s="1"/>
  <c r="E182"/>
  <c r="D182" s="1"/>
  <c r="D54"/>
  <c r="D12"/>
  <c r="D15" i="18"/>
  <c r="D33"/>
  <c r="F60"/>
  <c r="F55" s="1"/>
  <c r="G30"/>
  <c r="D22"/>
  <c r="G15"/>
  <c r="H18" i="17"/>
  <c r="H13" s="1"/>
  <c r="D30" i="19"/>
  <c r="D33"/>
  <c r="I60"/>
  <c r="I55" s="1"/>
  <c r="G15"/>
  <c r="G45"/>
  <c r="D64"/>
  <c r="D79"/>
  <c r="G87"/>
  <c r="G33"/>
  <c r="D45"/>
  <c r="G64"/>
  <c r="D75"/>
  <c r="D83"/>
  <c r="D30" i="18"/>
  <c r="I60"/>
  <c r="I55" s="1"/>
  <c r="G22"/>
  <c r="I18"/>
  <c r="I13" s="1"/>
  <c r="D37"/>
  <c r="D45"/>
  <c r="G37" i="17"/>
  <c r="F162" i="20"/>
  <c r="H186"/>
  <c r="G186" s="1"/>
  <c r="E125"/>
  <c r="I125"/>
  <c r="E179"/>
  <c r="E167" s="1"/>
  <c r="D167" s="1"/>
  <c r="H164"/>
  <c r="H171"/>
  <c r="H182"/>
  <c r="G182" s="1"/>
  <c r="H194"/>
  <c r="G12"/>
  <c r="G43"/>
  <c r="G89"/>
  <c r="G10"/>
  <c r="G29"/>
  <c r="D10"/>
  <c r="E37"/>
  <c r="D37" s="1"/>
  <c r="F37"/>
  <c r="F27" s="1"/>
  <c r="F25" s="1"/>
  <c r="F9" s="1"/>
  <c r="E29"/>
  <c r="D76"/>
  <c r="I13" i="19"/>
  <c r="I10" s="1"/>
  <c r="E41"/>
  <c r="D41" s="1"/>
  <c r="E60"/>
  <c r="H18"/>
  <c r="H55"/>
  <c r="H83"/>
  <c r="G83" s="1"/>
  <c r="E41" i="18"/>
  <c r="D41" s="1"/>
  <c r="H18"/>
  <c r="H13" s="1"/>
  <c r="G37"/>
  <c r="F18"/>
  <c r="F13" s="1"/>
  <c r="G33"/>
  <c r="G33" i="17"/>
  <c r="I60"/>
  <c r="I55" s="1"/>
  <c r="D15"/>
  <c r="G15"/>
  <c r="G30"/>
  <c r="G45"/>
  <c r="E18" i="18"/>
  <c r="H41"/>
  <c r="G41" s="1"/>
  <c r="D30" i="17"/>
  <c r="G22"/>
  <c r="F60"/>
  <c r="F55" s="1"/>
  <c r="D33"/>
  <c r="D45"/>
  <c r="I18"/>
  <c r="I13" s="1"/>
  <c r="H41"/>
  <c r="G41" s="1"/>
  <c r="D37"/>
  <c r="E18"/>
  <c r="E13" s="1"/>
  <c r="E41"/>
  <c r="D41" s="1"/>
  <c r="F18"/>
  <c r="F13" s="1"/>
  <c r="F10" s="1"/>
  <c r="D22"/>
  <c r="G55" i="19" l="1"/>
  <c r="D18"/>
  <c r="G60"/>
  <c r="H27" i="20"/>
  <c r="G27" s="1"/>
  <c r="H25"/>
  <c r="G25" s="1"/>
  <c r="E190"/>
  <c r="D190" s="1"/>
  <c r="F10" i="18"/>
  <c r="I10"/>
  <c r="I10" i="17"/>
  <c r="G18" i="18"/>
  <c r="H167" i="20"/>
  <c r="G167" s="1"/>
  <c r="G171"/>
  <c r="G164"/>
  <c r="E162"/>
  <c r="D162" s="1"/>
  <c r="G194"/>
  <c r="H190"/>
  <c r="G190" s="1"/>
  <c r="G125"/>
  <c r="I120"/>
  <c r="E120"/>
  <c r="D125"/>
  <c r="E27"/>
  <c r="D29"/>
  <c r="E55" i="19"/>
  <c r="D55" s="1"/>
  <c r="D60"/>
  <c r="H13"/>
  <c r="G18"/>
  <c r="E10"/>
  <c r="D10" s="1"/>
  <c r="D13"/>
  <c r="G13" i="18"/>
  <c r="E13"/>
  <c r="D18"/>
  <c r="G18" i="17"/>
  <c r="G13"/>
  <c r="D18"/>
  <c r="D13"/>
  <c r="F78" i="15"/>
  <c r="H9" i="20" l="1"/>
  <c r="G9" s="1"/>
  <c r="H162"/>
  <c r="G162" s="1"/>
  <c r="D120"/>
  <c r="E117"/>
  <c r="D117" s="1"/>
  <c r="L117" s="1"/>
  <c r="I117"/>
  <c r="G120"/>
  <c r="D27"/>
  <c r="E25"/>
  <c r="G13" i="19"/>
  <c r="H10"/>
  <c r="G10" s="1"/>
  <c r="D13" i="18"/>
  <c r="F257" i="15"/>
  <c r="F140"/>
  <c r="F132"/>
  <c r="F11"/>
  <c r="H117" i="20" l="1"/>
  <c r="G117" s="1"/>
  <c r="O117" s="1"/>
  <c r="P117" s="1"/>
  <c r="M117"/>
  <c r="D25"/>
  <c r="E9"/>
  <c r="D9" s="1"/>
  <c r="F81" i="14" l="1"/>
  <c r="F80"/>
  <c r="F79"/>
  <c r="F78"/>
  <c r="F70"/>
  <c r="F56"/>
  <c r="F55"/>
  <c r="F47"/>
  <c r="D39"/>
  <c r="F39" s="1"/>
  <c r="H202" i="6"/>
  <c r="E202"/>
  <c r="E95" i="18" s="1"/>
  <c r="D95" s="1"/>
  <c r="H201" i="6"/>
  <c r="E201"/>
  <c r="E94" i="18" s="1"/>
  <c r="D94" s="1"/>
  <c r="H200" i="6"/>
  <c r="E200"/>
  <c r="E93" i="18" s="1"/>
  <c r="D93" s="1"/>
  <c r="D200" i="6"/>
  <c r="H199"/>
  <c r="E199"/>
  <c r="E92" i="18" s="1"/>
  <c r="D92" s="1"/>
  <c r="H198" i="6"/>
  <c r="E198"/>
  <c r="E91" i="18" s="1"/>
  <c r="H197" i="6"/>
  <c r="E197"/>
  <c r="E90" i="18" s="1"/>
  <c r="D90" s="1"/>
  <c r="D197" i="6"/>
  <c r="H196"/>
  <c r="E196"/>
  <c r="E89" i="18" s="1"/>
  <c r="D89" s="1"/>
  <c r="I194" i="6"/>
  <c r="F194"/>
  <c r="F190" s="1"/>
  <c r="H193"/>
  <c r="H86" i="18" s="1"/>
  <c r="G86" s="1"/>
  <c r="E193" i="6"/>
  <c r="H192"/>
  <c r="H85" i="18" s="1"/>
  <c r="G85" s="1"/>
  <c r="E192" i="6"/>
  <c r="I190"/>
  <c r="H189"/>
  <c r="E189"/>
  <c r="E82" i="18" s="1"/>
  <c r="D82" s="1"/>
  <c r="H188" i="6"/>
  <c r="E188"/>
  <c r="E81" i="18" s="1"/>
  <c r="G187" i="6"/>
  <c r="D187"/>
  <c r="I186"/>
  <c r="F186"/>
  <c r="H185"/>
  <c r="G185" s="1"/>
  <c r="E185"/>
  <c r="D185"/>
  <c r="H184"/>
  <c r="E184"/>
  <c r="E77" i="18" s="1"/>
  <c r="H183" i="6"/>
  <c r="E183"/>
  <c r="E76" i="18" s="1"/>
  <c r="D76" s="1"/>
  <c r="D183" i="6"/>
  <c r="I182"/>
  <c r="F182"/>
  <c r="H181"/>
  <c r="H74" i="18" s="1"/>
  <c r="E181" i="6"/>
  <c r="H180"/>
  <c r="H73" i="18" s="1"/>
  <c r="G73" s="1"/>
  <c r="E180" i="6"/>
  <c r="I179"/>
  <c r="F179"/>
  <c r="H178"/>
  <c r="E178"/>
  <c r="E71" i="18" s="1"/>
  <c r="D71" s="1"/>
  <c r="D178" i="6"/>
  <c r="H177"/>
  <c r="E177"/>
  <c r="E70" i="18" s="1"/>
  <c r="D70" s="1"/>
  <c r="H176" i="6"/>
  <c r="E176"/>
  <c r="E69" i="18" s="1"/>
  <c r="D69" s="1"/>
  <c r="H175" i="6"/>
  <c r="E175"/>
  <c r="E68" i="18" s="1"/>
  <c r="D68" s="1"/>
  <c r="D175" i="6"/>
  <c r="H174"/>
  <c r="E174"/>
  <c r="E67" i="18" s="1"/>
  <c r="D67" s="1"/>
  <c r="D174" i="6"/>
  <c r="H173"/>
  <c r="E173"/>
  <c r="E66" i="18" s="1"/>
  <c r="I171" i="6"/>
  <c r="I167" s="1"/>
  <c r="F171"/>
  <c r="F167" s="1"/>
  <c r="H170"/>
  <c r="H63" i="18" s="1"/>
  <c r="G63" s="1"/>
  <c r="E170" i="6"/>
  <c r="H169"/>
  <c r="H62" i="18" s="1"/>
  <c r="G62" s="1"/>
  <c r="E169" i="6"/>
  <c r="H166"/>
  <c r="E166"/>
  <c r="E59" i="18" s="1"/>
  <c r="I164" i="6"/>
  <c r="I162" s="1"/>
  <c r="F164"/>
  <c r="F162" s="1"/>
  <c r="G160"/>
  <c r="D160"/>
  <c r="G159"/>
  <c r="D159"/>
  <c r="G158"/>
  <c r="D158"/>
  <c r="G157"/>
  <c r="D157"/>
  <c r="G156"/>
  <c r="D156"/>
  <c r="G155"/>
  <c r="D155"/>
  <c r="G154"/>
  <c r="D154"/>
  <c r="I152"/>
  <c r="H152"/>
  <c r="G152" s="1"/>
  <c r="F152"/>
  <c r="E152"/>
  <c r="D152"/>
  <c r="G151"/>
  <c r="D151"/>
  <c r="G150"/>
  <c r="D150"/>
  <c r="I148"/>
  <c r="F148"/>
  <c r="E148"/>
  <c r="D148" s="1"/>
  <c r="G147"/>
  <c r="D147"/>
  <c r="G146"/>
  <c r="D146"/>
  <c r="G145"/>
  <c r="D145"/>
  <c r="I144"/>
  <c r="G144" s="1"/>
  <c r="H144"/>
  <c r="F144"/>
  <c r="E144"/>
  <c r="D144" s="1"/>
  <c r="G143"/>
  <c r="D143"/>
  <c r="G142"/>
  <c r="D142"/>
  <c r="G141"/>
  <c r="D141"/>
  <c r="I140"/>
  <c r="G140" s="1"/>
  <c r="H140"/>
  <c r="F140"/>
  <c r="E140"/>
  <c r="D140" s="1"/>
  <c r="G139"/>
  <c r="D139"/>
  <c r="G138"/>
  <c r="D138"/>
  <c r="I137"/>
  <c r="H137"/>
  <c r="G137"/>
  <c r="F137"/>
  <c r="E137"/>
  <c r="D137"/>
  <c r="G136"/>
  <c r="D136"/>
  <c r="G135"/>
  <c r="D135"/>
  <c r="G134"/>
  <c r="D134"/>
  <c r="G133"/>
  <c r="D133"/>
  <c r="G132"/>
  <c r="D132"/>
  <c r="G131"/>
  <c r="D131"/>
  <c r="I129"/>
  <c r="G129" s="1"/>
  <c r="H129"/>
  <c r="F129"/>
  <c r="F125" s="1"/>
  <c r="F120" s="1"/>
  <c r="F117" s="1"/>
  <c r="E129"/>
  <c r="D129" s="1"/>
  <c r="G128"/>
  <c r="D128"/>
  <c r="G127"/>
  <c r="D127"/>
  <c r="H125"/>
  <c r="G124"/>
  <c r="D124"/>
  <c r="I122"/>
  <c r="H122"/>
  <c r="G122" s="1"/>
  <c r="F122"/>
  <c r="E122"/>
  <c r="D122"/>
  <c r="N117"/>
  <c r="K117"/>
  <c r="G116"/>
  <c r="D116"/>
  <c r="H98"/>
  <c r="H89"/>
  <c r="H85" s="1"/>
  <c r="H82"/>
  <c r="H76"/>
  <c r="H69"/>
  <c r="H63"/>
  <c r="H61" s="1"/>
  <c r="H54"/>
  <c r="H51"/>
  <c r="H43"/>
  <c r="H40"/>
  <c r="H34"/>
  <c r="H29" s="1"/>
  <c r="H21"/>
  <c r="H10" s="1"/>
  <c r="H17"/>
  <c r="E98"/>
  <c r="E89"/>
  <c r="E85" s="1"/>
  <c r="E82"/>
  <c r="E76"/>
  <c r="E69"/>
  <c r="E63"/>
  <c r="E61" s="1"/>
  <c r="E54"/>
  <c r="E51"/>
  <c r="E43"/>
  <c r="E40"/>
  <c r="E34"/>
  <c r="E29" s="1"/>
  <c r="E21"/>
  <c r="E17"/>
  <c r="N109" i="5"/>
  <c r="K109"/>
  <c r="H90"/>
  <c r="H81"/>
  <c r="H77" s="1"/>
  <c r="H74"/>
  <c r="H68"/>
  <c r="H61"/>
  <c r="H55"/>
  <c r="H53"/>
  <c r="H46"/>
  <c r="H43"/>
  <c r="H35"/>
  <c r="H32"/>
  <c r="H26"/>
  <c r="H21" s="1"/>
  <c r="H13"/>
  <c r="H10" s="1"/>
  <c r="H194"/>
  <c r="H193"/>
  <c r="H94" i="17" s="1"/>
  <c r="G94" s="1"/>
  <c r="H192" i="5"/>
  <c r="H191"/>
  <c r="H190"/>
  <c r="H189"/>
  <c r="H90" i="17" s="1"/>
  <c r="G90" s="1"/>
  <c r="G189" i="5"/>
  <c r="H188"/>
  <c r="I186"/>
  <c r="I182" s="1"/>
  <c r="H185"/>
  <c r="H184"/>
  <c r="H181"/>
  <c r="H180"/>
  <c r="G179"/>
  <c r="I178"/>
  <c r="H177"/>
  <c r="H176"/>
  <c r="H175"/>
  <c r="I174"/>
  <c r="H173"/>
  <c r="H172"/>
  <c r="I171"/>
  <c r="H170"/>
  <c r="H169"/>
  <c r="H70" i="17" s="1"/>
  <c r="G70" s="1"/>
  <c r="H168" i="5"/>
  <c r="H167"/>
  <c r="H166"/>
  <c r="H165"/>
  <c r="G165"/>
  <c r="I163"/>
  <c r="H162"/>
  <c r="H161"/>
  <c r="I159"/>
  <c r="I154" s="1"/>
  <c r="H158"/>
  <c r="I156"/>
  <c r="G152"/>
  <c r="G151"/>
  <c r="G150"/>
  <c r="G149"/>
  <c r="G148"/>
  <c r="G147"/>
  <c r="G146"/>
  <c r="I144"/>
  <c r="I140" s="1"/>
  <c r="H144"/>
  <c r="G144" s="1"/>
  <c r="G143"/>
  <c r="G142"/>
  <c r="G139"/>
  <c r="G138"/>
  <c r="G137"/>
  <c r="I136"/>
  <c r="H136"/>
  <c r="G136" s="1"/>
  <c r="G135"/>
  <c r="G134"/>
  <c r="G133"/>
  <c r="I132"/>
  <c r="H132"/>
  <c r="G132" s="1"/>
  <c r="G131"/>
  <c r="G130"/>
  <c r="I129"/>
  <c r="H129"/>
  <c r="G129"/>
  <c r="G128"/>
  <c r="G127"/>
  <c r="G126"/>
  <c r="G125"/>
  <c r="G124"/>
  <c r="G123"/>
  <c r="I121"/>
  <c r="H121"/>
  <c r="G121" s="1"/>
  <c r="G120"/>
  <c r="G119"/>
  <c r="I117"/>
  <c r="G116"/>
  <c r="I114"/>
  <c r="I112" s="1"/>
  <c r="H114"/>
  <c r="G114" s="1"/>
  <c r="G108"/>
  <c r="E90"/>
  <c r="E81"/>
  <c r="E77" s="1"/>
  <c r="E74"/>
  <c r="E68"/>
  <c r="E61"/>
  <c r="E55"/>
  <c r="E53" s="1"/>
  <c r="E46"/>
  <c r="E43"/>
  <c r="E35"/>
  <c r="E32"/>
  <c r="E26"/>
  <c r="E21" s="1"/>
  <c r="E13"/>
  <c r="E10" s="1"/>
  <c r="E194"/>
  <c r="E193"/>
  <c r="E192"/>
  <c r="E191"/>
  <c r="E190"/>
  <c r="E189"/>
  <c r="E188"/>
  <c r="E89" i="17" s="1"/>
  <c r="D89" s="1"/>
  <c r="F186" i="5"/>
  <c r="E185"/>
  <c r="E184"/>
  <c r="F182"/>
  <c r="E181"/>
  <c r="E82" i="17" s="1"/>
  <c r="D82" s="1"/>
  <c r="E180" i="5"/>
  <c r="E81" i="17" s="1"/>
  <c r="D179" i="5"/>
  <c r="F178"/>
  <c r="E177"/>
  <c r="E176"/>
  <c r="E175"/>
  <c r="F174"/>
  <c r="E173"/>
  <c r="E172"/>
  <c r="F171"/>
  <c r="F159" s="1"/>
  <c r="F154" s="1"/>
  <c r="E170"/>
  <c r="E71" i="17" s="1"/>
  <c r="D71" s="1"/>
  <c r="E169" i="5"/>
  <c r="E70" i="17" s="1"/>
  <c r="D70" s="1"/>
  <c r="E168" i="5"/>
  <c r="E69" i="17" s="1"/>
  <c r="D69" s="1"/>
  <c r="E167" i="5"/>
  <c r="E68" i="17" s="1"/>
  <c r="D68" s="1"/>
  <c r="E166" i="5"/>
  <c r="E67" i="17" s="1"/>
  <c r="D67" s="1"/>
  <c r="E165" i="5"/>
  <c r="E66" i="17" s="1"/>
  <c r="F163" i="5"/>
  <c r="E162"/>
  <c r="E161"/>
  <c r="E62" i="17" s="1"/>
  <c r="E158" i="5"/>
  <c r="E59" i="17" s="1"/>
  <c r="F156" i="5"/>
  <c r="D152"/>
  <c r="D151"/>
  <c r="D150"/>
  <c r="D149"/>
  <c r="D148"/>
  <c r="D147"/>
  <c r="D146"/>
  <c r="F144"/>
  <c r="E144"/>
  <c r="D143"/>
  <c r="D142"/>
  <c r="F140"/>
  <c r="D139"/>
  <c r="D138"/>
  <c r="D137"/>
  <c r="F136"/>
  <c r="D136" s="1"/>
  <c r="E136"/>
  <c r="D135"/>
  <c r="D134"/>
  <c r="D133"/>
  <c r="F132"/>
  <c r="E132"/>
  <c r="D132" s="1"/>
  <c r="D131"/>
  <c r="D130"/>
  <c r="F129"/>
  <c r="E129"/>
  <c r="D128"/>
  <c r="D127"/>
  <c r="D126"/>
  <c r="D125"/>
  <c r="D124"/>
  <c r="D123"/>
  <c r="F121"/>
  <c r="F117" s="1"/>
  <c r="F112" s="1"/>
  <c r="F109" s="1"/>
  <c r="E121"/>
  <c r="D120"/>
  <c r="D119"/>
  <c r="E117"/>
  <c r="D117" s="1"/>
  <c r="D116"/>
  <c r="F114"/>
  <c r="E114"/>
  <c r="D108"/>
  <c r="F87" i="13"/>
  <c r="F83"/>
  <c r="D80"/>
  <c r="F79"/>
  <c r="F75"/>
  <c r="F72"/>
  <c r="F64"/>
  <c r="F60" s="1"/>
  <c r="F57"/>
  <c r="D53"/>
  <c r="D52"/>
  <c r="D51"/>
  <c r="D50"/>
  <c r="D49"/>
  <c r="D48"/>
  <c r="D47"/>
  <c r="F45"/>
  <c r="F41" s="1"/>
  <c r="E45"/>
  <c r="D45" s="1"/>
  <c r="D44"/>
  <c r="D43"/>
  <c r="D40"/>
  <c r="D39"/>
  <c r="D38"/>
  <c r="F37"/>
  <c r="E37"/>
  <c r="D36"/>
  <c r="D35"/>
  <c r="D34"/>
  <c r="F33"/>
  <c r="E33"/>
  <c r="D33" s="1"/>
  <c r="D32"/>
  <c r="D31"/>
  <c r="F30"/>
  <c r="E30"/>
  <c r="D29"/>
  <c r="D28"/>
  <c r="D27"/>
  <c r="D26"/>
  <c r="D25"/>
  <c r="D24"/>
  <c r="F22"/>
  <c r="E22"/>
  <c r="D21"/>
  <c r="D20"/>
  <c r="D17"/>
  <c r="F15"/>
  <c r="E15"/>
  <c r="D15" s="1"/>
  <c r="D9"/>
  <c r="E202" i="10"/>
  <c r="E201"/>
  <c r="E94" i="13" s="1"/>
  <c r="D94" s="1"/>
  <c r="D201" i="10"/>
  <c r="E200"/>
  <c r="E199"/>
  <c r="E198"/>
  <c r="E197"/>
  <c r="E90" i="13" s="1"/>
  <c r="E196" i="10"/>
  <c r="F194"/>
  <c r="F190" s="1"/>
  <c r="E193"/>
  <c r="E192"/>
  <c r="E189"/>
  <c r="E188"/>
  <c r="D187"/>
  <c r="F186"/>
  <c r="E185"/>
  <c r="E184"/>
  <c r="E77" i="13" s="1"/>
  <c r="D77" s="1"/>
  <c r="E183" i="10"/>
  <c r="E182" s="1"/>
  <c r="F182"/>
  <c r="F167" s="1"/>
  <c r="F162" s="1"/>
  <c r="E181"/>
  <c r="E180"/>
  <c r="F179"/>
  <c r="E178"/>
  <c r="E177"/>
  <c r="E70" i="13" s="1"/>
  <c r="D70" s="1"/>
  <c r="E176" i="10"/>
  <c r="E175"/>
  <c r="E174"/>
  <c r="E173"/>
  <c r="E66" i="13" s="1"/>
  <c r="D66" s="1"/>
  <c r="F171" i="10"/>
  <c r="E170"/>
  <c r="E169"/>
  <c r="E62" i="13" s="1"/>
  <c r="D62" s="1"/>
  <c r="D169" i="10"/>
  <c r="E166"/>
  <c r="F164"/>
  <c r="D160"/>
  <c r="D159"/>
  <c r="D158"/>
  <c r="D157"/>
  <c r="D156"/>
  <c r="D155"/>
  <c r="D154"/>
  <c r="F152"/>
  <c r="E152"/>
  <c r="D151"/>
  <c r="D150"/>
  <c r="F148"/>
  <c r="D147"/>
  <c r="D146"/>
  <c r="D145"/>
  <c r="F144"/>
  <c r="E144"/>
  <c r="D144"/>
  <c r="D143"/>
  <c r="D142"/>
  <c r="D141"/>
  <c r="F140"/>
  <c r="E140"/>
  <c r="D139"/>
  <c r="D138"/>
  <c r="F137"/>
  <c r="E137"/>
  <c r="D136"/>
  <c r="D135"/>
  <c r="D134"/>
  <c r="D133"/>
  <c r="D132"/>
  <c r="D131"/>
  <c r="F129"/>
  <c r="D129" s="1"/>
  <c r="E129"/>
  <c r="D128"/>
  <c r="D127"/>
  <c r="E125"/>
  <c r="D124"/>
  <c r="F122"/>
  <c r="E122"/>
  <c r="D122" s="1"/>
  <c r="H117"/>
  <c r="D116"/>
  <c r="E202" i="11"/>
  <c r="E201"/>
  <c r="E200"/>
  <c r="E199"/>
  <c r="E92" i="30" s="1"/>
  <c r="D92" s="1"/>
  <c r="D199" i="11"/>
  <c r="E198"/>
  <c r="E197"/>
  <c r="E90" i="30" s="1"/>
  <c r="D90" s="1"/>
  <c r="E196" i="11"/>
  <c r="F194"/>
  <c r="E193"/>
  <c r="E192"/>
  <c r="F190"/>
  <c r="E189"/>
  <c r="E188"/>
  <c r="E81" i="30" s="1"/>
  <c r="D187" i="11"/>
  <c r="F186"/>
  <c r="E185"/>
  <c r="E184"/>
  <c r="E183"/>
  <c r="F182"/>
  <c r="E181"/>
  <c r="E180"/>
  <c r="F179"/>
  <c r="E178"/>
  <c r="E177"/>
  <c r="E70" i="30" s="1"/>
  <c r="D70" s="1"/>
  <c r="E176" i="11"/>
  <c r="E175"/>
  <c r="E174"/>
  <c r="E173"/>
  <c r="E66" i="30" s="1"/>
  <c r="F171" i="11"/>
  <c r="E170"/>
  <c r="E169"/>
  <c r="F167"/>
  <c r="E166"/>
  <c r="D166"/>
  <c r="F164"/>
  <c r="F162" s="1"/>
  <c r="E164"/>
  <c r="D164" s="1"/>
  <c r="D160"/>
  <c r="D159"/>
  <c r="D158"/>
  <c r="D157"/>
  <c r="D156"/>
  <c r="D155"/>
  <c r="D154"/>
  <c r="F152"/>
  <c r="E152"/>
  <c r="D152" s="1"/>
  <c r="D151"/>
  <c r="D150"/>
  <c r="F148"/>
  <c r="D147"/>
  <c r="D146"/>
  <c r="D145"/>
  <c r="F144"/>
  <c r="E144"/>
  <c r="D144"/>
  <c r="D143"/>
  <c r="D142"/>
  <c r="D141"/>
  <c r="F140"/>
  <c r="E140"/>
  <c r="D140" s="1"/>
  <c r="D139"/>
  <c r="D138"/>
  <c r="F137"/>
  <c r="E137"/>
  <c r="D136"/>
  <c r="D135"/>
  <c r="D134"/>
  <c r="D133"/>
  <c r="D132"/>
  <c r="D131"/>
  <c r="F129"/>
  <c r="F125" s="1"/>
  <c r="F120" s="1"/>
  <c r="F117" s="1"/>
  <c r="E129"/>
  <c r="D129" s="1"/>
  <c r="D128"/>
  <c r="D127"/>
  <c r="D124"/>
  <c r="F122"/>
  <c r="E122"/>
  <c r="D122" s="1"/>
  <c r="H117"/>
  <c r="D116"/>
  <c r="F82" i="14" l="1"/>
  <c r="D202" i="6"/>
  <c r="G200"/>
  <c r="H93" i="18"/>
  <c r="G93" s="1"/>
  <c r="G199" i="6"/>
  <c r="H92" i="18"/>
  <c r="G92" s="1"/>
  <c r="D199" i="6"/>
  <c r="G197"/>
  <c r="H90" i="18"/>
  <c r="G90" s="1"/>
  <c r="G196" i="6"/>
  <c r="H89" i="18"/>
  <c r="G89" s="1"/>
  <c r="D196" i="6"/>
  <c r="G192"/>
  <c r="G189"/>
  <c r="H82" i="18"/>
  <c r="G82" s="1"/>
  <c r="H186" i="6"/>
  <c r="G186" s="1"/>
  <c r="D189"/>
  <c r="G188"/>
  <c r="H81" i="18"/>
  <c r="E79"/>
  <c r="D79" s="1"/>
  <c r="D81"/>
  <c r="D188" i="6"/>
  <c r="E186"/>
  <c r="D186" s="1"/>
  <c r="G183"/>
  <c r="H76" i="18"/>
  <c r="G76" s="1"/>
  <c r="G180" i="6"/>
  <c r="D180"/>
  <c r="D179" s="1"/>
  <c r="E73" i="18"/>
  <c r="D73" s="1"/>
  <c r="G177" i="6"/>
  <c r="H70" i="18"/>
  <c r="G70" s="1"/>
  <c r="D177" i="6"/>
  <c r="D176"/>
  <c r="G174"/>
  <c r="H67" i="18"/>
  <c r="G67" s="1"/>
  <c r="D173" i="6"/>
  <c r="G170"/>
  <c r="G166"/>
  <c r="H59" i="18"/>
  <c r="E164" i="6"/>
  <c r="D164" s="1"/>
  <c r="D59" i="18"/>
  <c r="E57"/>
  <c r="D57" s="1"/>
  <c r="D166" i="6"/>
  <c r="G185" i="5"/>
  <c r="H86" i="17"/>
  <c r="G86" s="1"/>
  <c r="D185" i="5"/>
  <c r="E86" i="17"/>
  <c r="D86" s="1"/>
  <c r="G184" i="5"/>
  <c r="H85" i="17"/>
  <c r="G85" s="1"/>
  <c r="D184" i="5"/>
  <c r="E85" i="17"/>
  <c r="D85" s="1"/>
  <c r="G181" i="5"/>
  <c r="H82" i="17"/>
  <c r="G82" s="1"/>
  <c r="E178" i="5"/>
  <c r="D178" s="1"/>
  <c r="D181"/>
  <c r="H59"/>
  <c r="G180"/>
  <c r="H81" i="17"/>
  <c r="D81"/>
  <c r="E79"/>
  <c r="D79" s="1"/>
  <c r="D180" i="5"/>
  <c r="D202" i="10"/>
  <c r="E95" i="13"/>
  <c r="D95" s="1"/>
  <c r="D199" i="10"/>
  <c r="E92" i="13"/>
  <c r="D92" s="1"/>
  <c r="D196" i="10"/>
  <c r="E89" i="13"/>
  <c r="D89" s="1"/>
  <c r="D193" i="10"/>
  <c r="E86" i="13"/>
  <c r="D86" s="1"/>
  <c r="D189" i="10"/>
  <c r="E82" i="13"/>
  <c r="D82" s="1"/>
  <c r="D188" i="10"/>
  <c r="E81" i="13"/>
  <c r="E186" i="10"/>
  <c r="D186" s="1"/>
  <c r="D185"/>
  <c r="E78" i="13"/>
  <c r="D78" s="1"/>
  <c r="D184" i="10"/>
  <c r="D181"/>
  <c r="D179" s="1"/>
  <c r="E74" i="13"/>
  <c r="D74" s="1"/>
  <c r="D177" i="10"/>
  <c r="D176"/>
  <c r="E69" i="13"/>
  <c r="D69" s="1"/>
  <c r="D175" i="10"/>
  <c r="E68" i="13"/>
  <c r="D68" s="1"/>
  <c r="D174" i="10"/>
  <c r="E67" i="13"/>
  <c r="D67" s="1"/>
  <c r="D173" i="10"/>
  <c r="E164"/>
  <c r="D164" s="1"/>
  <c r="E59" i="13"/>
  <c r="G175" i="5"/>
  <c r="H76" i="17"/>
  <c r="G76" s="1"/>
  <c r="H174" i="5"/>
  <c r="G174" s="1"/>
  <c r="D175"/>
  <c r="E76" i="17"/>
  <c r="D76" s="1"/>
  <c r="G172" i="5"/>
  <c r="H73" i="17"/>
  <c r="G73" s="1"/>
  <c r="D172" i="5"/>
  <c r="E73" i="17"/>
  <c r="D73" s="1"/>
  <c r="D170" i="5"/>
  <c r="G170"/>
  <c r="H71" i="17"/>
  <c r="G71" s="1"/>
  <c r="G162" i="5"/>
  <c r="H63" i="17"/>
  <c r="G63" s="1"/>
  <c r="D162" i="5"/>
  <c r="E63" i="17"/>
  <c r="D63" s="1"/>
  <c r="H156" i="5"/>
  <c r="H59" i="17"/>
  <c r="G158" i="5"/>
  <c r="E57" i="17"/>
  <c r="D57" s="1"/>
  <c r="D59"/>
  <c r="D158" i="5"/>
  <c r="E156"/>
  <c r="D200" i="11"/>
  <c r="E93" i="30"/>
  <c r="D93" s="1"/>
  <c r="D197" i="11"/>
  <c r="D196"/>
  <c r="E89" i="30"/>
  <c r="D89" s="1"/>
  <c r="D189" i="11"/>
  <c r="E82" i="30"/>
  <c r="D82" s="1"/>
  <c r="D81"/>
  <c r="D188" i="11"/>
  <c r="D185"/>
  <c r="E78" i="30"/>
  <c r="D78" s="1"/>
  <c r="D183" i="11"/>
  <c r="E76" i="30"/>
  <c r="D76" s="1"/>
  <c r="D180" i="11"/>
  <c r="D179" s="1"/>
  <c r="E73" i="30"/>
  <c r="D73" s="1"/>
  <c r="D177" i="11"/>
  <c r="D174"/>
  <c r="E67" i="30"/>
  <c r="D67" s="1"/>
  <c r="G188" i="5"/>
  <c r="H89" i="17"/>
  <c r="G89" s="1"/>
  <c r="G191" i="5"/>
  <c r="H92" i="17"/>
  <c r="G92" s="1"/>
  <c r="G193" i="5"/>
  <c r="D191"/>
  <c r="E92" i="17"/>
  <c r="D92" s="1"/>
  <c r="D189" i="5"/>
  <c r="E90" i="17"/>
  <c r="D90" s="1"/>
  <c r="G166" i="5"/>
  <c r="H67" i="17"/>
  <c r="G67" s="1"/>
  <c r="G169" i="5"/>
  <c r="D166"/>
  <c r="D167"/>
  <c r="G178" i="6"/>
  <c r="H71" i="18"/>
  <c r="G71" s="1"/>
  <c r="G169" i="6"/>
  <c r="H37"/>
  <c r="G173"/>
  <c r="H66" i="18"/>
  <c r="G66" s="1"/>
  <c r="G175" i="6"/>
  <c r="H68" i="18"/>
  <c r="G68" s="1"/>
  <c r="G176" i="6"/>
  <c r="H69" i="18"/>
  <c r="G181" i="6"/>
  <c r="G179" s="1"/>
  <c r="G74" i="18"/>
  <c r="G72" s="1"/>
  <c r="H72"/>
  <c r="H179" i="6"/>
  <c r="G184"/>
  <c r="H77" i="18"/>
  <c r="G193" i="6"/>
  <c r="G198"/>
  <c r="H91" i="18"/>
  <c r="G91" s="1"/>
  <c r="G201" i="6"/>
  <c r="H94" i="18"/>
  <c r="G94" s="1"/>
  <c r="G202" i="6"/>
  <c r="H95" i="18"/>
  <c r="E194" i="6"/>
  <c r="D194" s="1"/>
  <c r="D201"/>
  <c r="D198"/>
  <c r="E87" i="18"/>
  <c r="D87" s="1"/>
  <c r="D91"/>
  <c r="D193" i="6"/>
  <c r="E86" i="18"/>
  <c r="D86" s="1"/>
  <c r="D192" i="6"/>
  <c r="E85" i="18"/>
  <c r="D77"/>
  <c r="E75"/>
  <c r="D75" s="1"/>
  <c r="E182" i="6"/>
  <c r="D182" s="1"/>
  <c r="D184"/>
  <c r="D181"/>
  <c r="E74" i="18"/>
  <c r="E171" i="6"/>
  <c r="D171" s="1"/>
  <c r="D66" i="18"/>
  <c r="E64"/>
  <c r="D64" s="1"/>
  <c r="D170" i="6"/>
  <c r="E63" i="18"/>
  <c r="D63" s="1"/>
  <c r="D169" i="6"/>
  <c r="E62" i="18"/>
  <c r="E10" i="6"/>
  <c r="G194" i="5"/>
  <c r="H95" i="17"/>
  <c r="G95" s="1"/>
  <c r="G192" i="5"/>
  <c r="H93" i="17"/>
  <c r="G93" s="1"/>
  <c r="H186" i="5"/>
  <c r="G186" s="1"/>
  <c r="G190"/>
  <c r="H91" i="17"/>
  <c r="G177" i="5"/>
  <c r="H78" i="17"/>
  <c r="G78" s="1"/>
  <c r="G176" i="5"/>
  <c r="H77" i="17"/>
  <c r="G173" i="5"/>
  <c r="G171" s="1"/>
  <c r="H74" i="17"/>
  <c r="H29" i="5"/>
  <c r="G168"/>
  <c r="H69" i="17"/>
  <c r="G69" s="1"/>
  <c r="G167" i="5"/>
  <c r="H68" i="17"/>
  <c r="G68" s="1"/>
  <c r="H163" i="5"/>
  <c r="G163" s="1"/>
  <c r="H66" i="17"/>
  <c r="G161" i="5"/>
  <c r="H62" i="17"/>
  <c r="D194" i="5"/>
  <c r="E95" i="17"/>
  <c r="D95" s="1"/>
  <c r="D193" i="5"/>
  <c r="E94" i="17"/>
  <c r="D94" s="1"/>
  <c r="D192" i="5"/>
  <c r="E93" i="17"/>
  <c r="D93" s="1"/>
  <c r="D190" i="5"/>
  <c r="E91" i="17"/>
  <c r="D177" i="5"/>
  <c r="E78" i="17"/>
  <c r="D78" s="1"/>
  <c r="D176" i="5"/>
  <c r="E77" i="17"/>
  <c r="D173" i="5"/>
  <c r="E74" i="17"/>
  <c r="D169" i="5"/>
  <c r="D168"/>
  <c r="D165"/>
  <c r="D66" i="17"/>
  <c r="E64"/>
  <c r="D64" s="1"/>
  <c r="E163" i="5"/>
  <c r="D163" s="1"/>
  <c r="D62" i="17"/>
  <c r="D178" i="10"/>
  <c r="E71" i="13"/>
  <c r="D71" s="1"/>
  <c r="D200" i="10"/>
  <c r="E93" i="13"/>
  <c r="D93" s="1"/>
  <c r="D198" i="10"/>
  <c r="E91" i="13"/>
  <c r="D91" s="1"/>
  <c r="D90"/>
  <c r="D197" i="10"/>
  <c r="D192"/>
  <c r="E85" i="13"/>
  <c r="D85" s="1"/>
  <c r="D183" i="10"/>
  <c r="E76" i="13"/>
  <c r="D180" i="10"/>
  <c r="E73" i="13"/>
  <c r="D170" i="10"/>
  <c r="E63" i="13"/>
  <c r="D63" s="1"/>
  <c r="D202" i="11"/>
  <c r="E95" i="30"/>
  <c r="D95" s="1"/>
  <c r="D201" i="11"/>
  <c r="E94" i="30"/>
  <c r="D94" s="1"/>
  <c r="D198" i="11"/>
  <c r="E91" i="30"/>
  <c r="D193" i="11"/>
  <c r="E86" i="30"/>
  <c r="D86" s="1"/>
  <c r="D192" i="11"/>
  <c r="E85" i="30"/>
  <c r="D184" i="11"/>
  <c r="E77" i="30"/>
  <c r="D181" i="11"/>
  <c r="E74" i="30"/>
  <c r="D178" i="11"/>
  <c r="E71" i="30"/>
  <c r="D71" s="1"/>
  <c r="D176" i="11"/>
  <c r="E69" i="30"/>
  <c r="D69" s="1"/>
  <c r="D175" i="11"/>
  <c r="E68" i="30"/>
  <c r="D68" s="1"/>
  <c r="D66"/>
  <c r="D173" i="11"/>
  <c r="D170"/>
  <c r="E63" i="30"/>
  <c r="D63" s="1"/>
  <c r="D169" i="11"/>
  <c r="E62" i="30"/>
  <c r="F55" i="13"/>
  <c r="D30"/>
  <c r="E125" i="6"/>
  <c r="I125"/>
  <c r="I120" s="1"/>
  <c r="I117" s="1"/>
  <c r="E179"/>
  <c r="H120"/>
  <c r="H148"/>
  <c r="G148" s="1"/>
  <c r="H164"/>
  <c r="H171"/>
  <c r="H182"/>
  <c r="G182" s="1"/>
  <c r="H194"/>
  <c r="E67"/>
  <c r="H67"/>
  <c r="E37"/>
  <c r="H178" i="5"/>
  <c r="G178" s="1"/>
  <c r="G156"/>
  <c r="H171"/>
  <c r="I109"/>
  <c r="H140"/>
  <c r="G140" s="1"/>
  <c r="H117"/>
  <c r="E18" i="13"/>
  <c r="D18" s="1"/>
  <c r="D37"/>
  <c r="F18"/>
  <c r="F13" s="1"/>
  <c r="F10" s="1"/>
  <c r="D140" i="10"/>
  <c r="D166"/>
  <c r="E171"/>
  <c r="D171" s="1"/>
  <c r="D182"/>
  <c r="E194"/>
  <c r="D194" s="1"/>
  <c r="F125"/>
  <c r="D125" s="1"/>
  <c r="D137"/>
  <c r="D152"/>
  <c r="D137" i="11"/>
  <c r="E194"/>
  <c r="D194" s="1"/>
  <c r="E125"/>
  <c r="D125" s="1"/>
  <c r="E182"/>
  <c r="D182" s="1"/>
  <c r="E186" i="5"/>
  <c r="D186" s="1"/>
  <c r="E29"/>
  <c r="E59"/>
  <c r="D114"/>
  <c r="D129"/>
  <c r="D144"/>
  <c r="E174"/>
  <c r="D174" s="1"/>
  <c r="D188"/>
  <c r="D121"/>
  <c r="E112"/>
  <c r="D156"/>
  <c r="D161"/>
  <c r="E171"/>
  <c r="E140"/>
  <c r="D140" s="1"/>
  <c r="D22" i="13"/>
  <c r="E41"/>
  <c r="D41" s="1"/>
  <c r="F120" i="10"/>
  <c r="F117" s="1"/>
  <c r="E120"/>
  <c r="E179"/>
  <c r="E148"/>
  <c r="D148" s="1"/>
  <c r="E120" i="11"/>
  <c r="E179"/>
  <c r="E186"/>
  <c r="D186" s="1"/>
  <c r="E171"/>
  <c r="D171" s="1"/>
  <c r="E148"/>
  <c r="D148" s="1"/>
  <c r="E190" i="6" l="1"/>
  <c r="D190" s="1"/>
  <c r="H79" i="18"/>
  <c r="G79" s="1"/>
  <c r="G81"/>
  <c r="E167" i="6"/>
  <c r="D167" s="1"/>
  <c r="H57" i="18"/>
  <c r="G57" s="1"/>
  <c r="G59"/>
  <c r="G81" i="17"/>
  <c r="H79"/>
  <c r="G79" s="1"/>
  <c r="H19" i="5"/>
  <c r="H17" s="1"/>
  <c r="H9" s="1"/>
  <c r="D81" i="13"/>
  <c r="E79"/>
  <c r="D79" s="1"/>
  <c r="E64"/>
  <c r="D64" s="1"/>
  <c r="E57"/>
  <c r="D57" s="1"/>
  <c r="D59"/>
  <c r="D171" i="5"/>
  <c r="H57" i="17"/>
  <c r="G57" s="1"/>
  <c r="G59"/>
  <c r="E190" i="11"/>
  <c r="D190" s="1"/>
  <c r="E79" i="30"/>
  <c r="D79" s="1"/>
  <c r="H182" i="5"/>
  <c r="G182" s="1"/>
  <c r="H27" i="6"/>
  <c r="H64" i="18"/>
  <c r="G64" s="1"/>
  <c r="G69"/>
  <c r="G77"/>
  <c r="H75"/>
  <c r="G95"/>
  <c r="H87"/>
  <c r="D85"/>
  <c r="E83"/>
  <c r="D83" s="1"/>
  <c r="D74"/>
  <c r="D72" s="1"/>
  <c r="E72"/>
  <c r="E60" s="1"/>
  <c r="D62"/>
  <c r="G91" i="17"/>
  <c r="H87"/>
  <c r="H75"/>
  <c r="G75" s="1"/>
  <c r="G77"/>
  <c r="H72"/>
  <c r="G74"/>
  <c r="G72" s="1"/>
  <c r="H159" i="5"/>
  <c r="G159" s="1"/>
  <c r="H64" i="17"/>
  <c r="G64" s="1"/>
  <c r="G66"/>
  <c r="G62"/>
  <c r="E182" i="5"/>
  <c r="D182" s="1"/>
  <c r="D91" i="17"/>
  <c r="E87"/>
  <c r="E19" i="5"/>
  <c r="E17" s="1"/>
  <c r="E9" s="1"/>
  <c r="E75" i="17"/>
  <c r="D75" s="1"/>
  <c r="D77"/>
  <c r="D74"/>
  <c r="D72" s="1"/>
  <c r="E72"/>
  <c r="E87" i="13"/>
  <c r="D87" s="1"/>
  <c r="D76"/>
  <c r="E75"/>
  <c r="D75" s="1"/>
  <c r="D73"/>
  <c r="D72" s="1"/>
  <c r="E72"/>
  <c r="D91" i="30"/>
  <c r="E87"/>
  <c r="D87" s="1"/>
  <c r="D85"/>
  <c r="D77"/>
  <c r="E75"/>
  <c r="D75" s="1"/>
  <c r="D74"/>
  <c r="D72" s="1"/>
  <c r="E72"/>
  <c r="E64"/>
  <c r="D64" s="1"/>
  <c r="D62"/>
  <c r="E13" i="13"/>
  <c r="G171" i="6"/>
  <c r="H167"/>
  <c r="G167" s="1"/>
  <c r="G164"/>
  <c r="E120"/>
  <c r="D125"/>
  <c r="G194"/>
  <c r="H190"/>
  <c r="G190" s="1"/>
  <c r="G125"/>
  <c r="G120"/>
  <c r="E27"/>
  <c r="E25" s="1"/>
  <c r="E9" s="1"/>
  <c r="H25"/>
  <c r="H9" s="1"/>
  <c r="G117" i="5"/>
  <c r="H112"/>
  <c r="E167" i="10"/>
  <c r="D167" s="1"/>
  <c r="E190"/>
  <c r="D190" s="1"/>
  <c r="E167" i="11"/>
  <c r="D167" s="1"/>
  <c r="E159" i="5"/>
  <c r="D159" s="1"/>
  <c r="D112"/>
  <c r="D120" i="10"/>
  <c r="D120" i="11"/>
  <c r="E162" i="6" l="1"/>
  <c r="D162" s="1"/>
  <c r="E60" i="17"/>
  <c r="E55" s="1"/>
  <c r="D55" s="1"/>
  <c r="G75" i="18"/>
  <c r="H60"/>
  <c r="G87"/>
  <c r="H83"/>
  <c r="D60"/>
  <c r="E55"/>
  <c r="H83" i="17"/>
  <c r="G83" s="1"/>
  <c r="G87"/>
  <c r="H154" i="5"/>
  <c r="G154" s="1"/>
  <c r="H60" i="17"/>
  <c r="G60" s="1"/>
  <c r="E83"/>
  <c r="D83" s="1"/>
  <c r="D87"/>
  <c r="E83" i="13"/>
  <c r="D83" s="1"/>
  <c r="E60"/>
  <c r="E55" s="1"/>
  <c r="D55" s="1"/>
  <c r="E162" i="10"/>
  <c r="D162" s="1"/>
  <c r="D60" i="13"/>
  <c r="E83" i="30"/>
  <c r="D83" s="1"/>
  <c r="E162" i="11"/>
  <c r="D162" s="1"/>
  <c r="E60" i="30"/>
  <c r="D60" s="1"/>
  <c r="D13" i="13"/>
  <c r="H162" i="6"/>
  <c r="D120"/>
  <c r="G112" i="5"/>
  <c r="E154"/>
  <c r="E117" i="6" l="1"/>
  <c r="D117" s="1"/>
  <c r="L117" s="1"/>
  <c r="M117" s="1"/>
  <c r="E117" i="10"/>
  <c r="D117" s="1"/>
  <c r="I117" s="1"/>
  <c r="D60" i="17"/>
  <c r="G60" i="18"/>
  <c r="H55"/>
  <c r="G55" s="1"/>
  <c r="G83"/>
  <c r="D55"/>
  <c r="E10"/>
  <c r="D10" s="1"/>
  <c r="H109" i="5"/>
  <c r="G109" s="1"/>
  <c r="O109" s="1"/>
  <c r="P109" s="1"/>
  <c r="H55" i="17"/>
  <c r="G55" s="1"/>
  <c r="E10"/>
  <c r="D10" s="1"/>
  <c r="E10" i="13"/>
  <c r="D10" s="1"/>
  <c r="E117" i="11"/>
  <c r="D117" s="1"/>
  <c r="I117" s="1"/>
  <c r="E55" i="30"/>
  <c r="E10" s="1"/>
  <c r="G162" i="6"/>
  <c r="H117"/>
  <c r="G117" s="1"/>
  <c r="O117" s="1"/>
  <c r="P117" s="1"/>
  <c r="D154" i="5"/>
  <c r="E109"/>
  <c r="D109" s="1"/>
  <c r="L109" s="1"/>
  <c r="M109" s="1"/>
  <c r="D10" i="30" l="1"/>
  <c r="E9"/>
  <c r="D9" s="1"/>
  <c r="H10" i="18"/>
  <c r="G10" s="1"/>
  <c r="H10" i="17"/>
  <c r="G10" s="1"/>
  <c r="D55" i="30"/>
  <c r="H109" i="9"/>
  <c r="E189"/>
  <c r="E90" i="1" s="1"/>
  <c r="E190" i="9"/>
  <c r="E91" i="1" s="1"/>
  <c r="E191" i="9"/>
  <c r="E92" i="1" s="1"/>
  <c r="E192" i="9"/>
  <c r="E93" i="1" s="1"/>
  <c r="E193" i="9"/>
  <c r="E94" i="1" s="1"/>
  <c r="E194" i="9"/>
  <c r="E188"/>
  <c r="E89" i="1" s="1"/>
  <c r="E185" i="9"/>
  <c r="E86" i="1" s="1"/>
  <c r="E184" i="9"/>
  <c r="E85" i="1" s="1"/>
  <c r="E181" i="9"/>
  <c r="E82" i="1" s="1"/>
  <c r="E180" i="9" l="1"/>
  <c r="E177"/>
  <c r="E176"/>
  <c r="E175"/>
  <c r="E76" i="1" s="1"/>
  <c r="E172" i="9"/>
  <c r="E173"/>
  <c r="D173" s="1"/>
  <c r="E170"/>
  <c r="E166"/>
  <c r="E167"/>
  <c r="E68" i="1" s="1"/>
  <c r="E168" i="9"/>
  <c r="E169"/>
  <c r="E165"/>
  <c r="E162"/>
  <c r="E63" i="1" s="1"/>
  <c r="E161" i="9"/>
  <c r="E62" i="1" s="1"/>
  <c r="E158" i="9"/>
  <c r="D194"/>
  <c r="D193"/>
  <c r="D192"/>
  <c r="D191"/>
  <c r="D190"/>
  <c r="D189"/>
  <c r="D188"/>
  <c r="F186"/>
  <c r="E186"/>
  <c r="D185"/>
  <c r="D184"/>
  <c r="F182"/>
  <c r="D181"/>
  <c r="D180"/>
  <c r="D179"/>
  <c r="F178"/>
  <c r="F174"/>
  <c r="F171"/>
  <c r="D167"/>
  <c r="F163"/>
  <c r="F156"/>
  <c r="D152"/>
  <c r="D151"/>
  <c r="D150"/>
  <c r="D149"/>
  <c r="D148"/>
  <c r="D147"/>
  <c r="D146"/>
  <c r="F144"/>
  <c r="E144"/>
  <c r="D143"/>
  <c r="D142"/>
  <c r="F140"/>
  <c r="D139"/>
  <c r="D138"/>
  <c r="D137"/>
  <c r="F136"/>
  <c r="D136" s="1"/>
  <c r="E136"/>
  <c r="D135"/>
  <c r="D134"/>
  <c r="D133"/>
  <c r="F132"/>
  <c r="E132"/>
  <c r="D132" s="1"/>
  <c r="D131"/>
  <c r="D130"/>
  <c r="F129"/>
  <c r="E129"/>
  <c r="D128"/>
  <c r="D127"/>
  <c r="D126"/>
  <c r="D125"/>
  <c r="D124"/>
  <c r="D123"/>
  <c r="F121"/>
  <c r="F117" s="1"/>
  <c r="E121"/>
  <c r="D120"/>
  <c r="D119"/>
  <c r="D116"/>
  <c r="F114"/>
  <c r="E114"/>
  <c r="E178" l="1"/>
  <c r="D178" s="1"/>
  <c r="E81" i="1"/>
  <c r="D172" i="9"/>
  <c r="D171" s="1"/>
  <c r="E73" i="1"/>
  <c r="D170" i="9"/>
  <c r="E71" i="1"/>
  <c r="D162" i="9"/>
  <c r="E156"/>
  <c r="E59" i="1"/>
  <c r="D166" i="9"/>
  <c r="E67" i="1"/>
  <c r="D177" i="9"/>
  <c r="E78" i="1"/>
  <c r="D176" i="9"/>
  <c r="E77" i="1"/>
  <c r="E171" i="9"/>
  <c r="E74" i="1"/>
  <c r="D169" i="9"/>
  <c r="E70" i="1"/>
  <c r="D168" i="9"/>
  <c r="E69" i="1"/>
  <c r="D165" i="9"/>
  <c r="E66" i="1"/>
  <c r="D161" i="9"/>
  <c r="D144"/>
  <c r="D114"/>
  <c r="D158"/>
  <c r="E117"/>
  <c r="D117" s="1"/>
  <c r="E140"/>
  <c r="D140" s="1"/>
  <c r="D186"/>
  <c r="D156"/>
  <c r="F112"/>
  <c r="F109" s="1"/>
  <c r="D129"/>
  <c r="E163"/>
  <c r="D163" s="1"/>
  <c r="E174"/>
  <c r="D174" s="1"/>
  <c r="D175"/>
  <c r="E112"/>
  <c r="F159"/>
  <c r="F154" s="1"/>
  <c r="D121"/>
  <c r="E182"/>
  <c r="D182" s="1"/>
  <c r="E159" l="1"/>
  <c r="E154" s="1"/>
  <c r="E109" s="1"/>
  <c r="D112"/>
  <c r="D109" l="1"/>
  <c r="I109" s="1"/>
  <c r="E108"/>
  <c r="D108" s="1"/>
  <c r="D159"/>
  <c r="D154"/>
  <c r="D95" i="1" l="1"/>
  <c r="D94"/>
  <c r="D93"/>
  <c r="D92"/>
  <c r="D91"/>
  <c r="D90"/>
  <c r="D89"/>
  <c r="F83"/>
  <c r="D86"/>
  <c r="D85"/>
  <c r="D82"/>
  <c r="D81"/>
  <c r="D80"/>
  <c r="F79"/>
  <c r="E79"/>
  <c r="D78"/>
  <c r="D77"/>
  <c r="D76"/>
  <c r="F75"/>
  <c r="E75"/>
  <c r="D74"/>
  <c r="D73"/>
  <c r="F72"/>
  <c r="E72"/>
  <c r="D71"/>
  <c r="D70"/>
  <c r="D69"/>
  <c r="D68"/>
  <c r="D67"/>
  <c r="D66"/>
  <c r="F64"/>
  <c r="E64"/>
  <c r="D63"/>
  <c r="D62"/>
  <c r="D59"/>
  <c r="F57"/>
  <c r="E57"/>
  <c r="D79" l="1"/>
  <c r="F60"/>
  <c r="F55" s="1"/>
  <c r="D64"/>
  <c r="D72"/>
  <c r="E60"/>
  <c r="D75"/>
  <c r="D57"/>
  <c r="E83"/>
  <c r="D83" s="1"/>
  <c r="F37"/>
  <c r="E37"/>
  <c r="F33"/>
  <c r="E33"/>
  <c r="F15"/>
  <c r="E15"/>
  <c r="D53"/>
  <c r="D52"/>
  <c r="D51"/>
  <c r="D50"/>
  <c r="D49"/>
  <c r="D48"/>
  <c r="D47"/>
  <c r="F45"/>
  <c r="F41" s="1"/>
  <c r="E45"/>
  <c r="E41" s="1"/>
  <c r="D44"/>
  <c r="D43"/>
  <c r="D38"/>
  <c r="D36"/>
  <c r="D35"/>
  <c r="D34"/>
  <c r="D32"/>
  <c r="D31"/>
  <c r="F30"/>
  <c r="E30"/>
  <c r="D29"/>
  <c r="D28"/>
  <c r="D27"/>
  <c r="D26"/>
  <c r="D25"/>
  <c r="D24"/>
  <c r="F22"/>
  <c r="E22"/>
  <c r="D20"/>
  <c r="D60" l="1"/>
  <c r="E55"/>
  <c r="D15"/>
  <c r="D21"/>
  <c r="D45"/>
  <c r="D17"/>
  <c r="D41"/>
  <c r="D22"/>
  <c r="D33"/>
  <c r="E18"/>
  <c r="E13" s="1"/>
  <c r="D30"/>
  <c r="D40"/>
  <c r="F18"/>
  <c r="F13" s="1"/>
  <c r="F10" s="1"/>
  <c r="D39"/>
  <c r="D55" l="1"/>
  <c r="E10"/>
  <c r="D37"/>
  <c r="D18"/>
  <c r="D13" l="1"/>
  <c r="G102" i="6" l="1"/>
  <c r="F94" i="27" s="1"/>
  <c r="D102" i="6"/>
  <c r="F94" i="26" s="1"/>
  <c r="G101" i="6"/>
  <c r="F93" i="27" s="1"/>
  <c r="D101" i="6"/>
  <c r="F93" i="26" s="1"/>
  <c r="G100" i="6"/>
  <c r="F92" i="27" s="1"/>
  <c r="D100" i="6"/>
  <c r="F92" i="26" s="1"/>
  <c r="I98" i="6"/>
  <c r="G98" s="1"/>
  <c r="F98"/>
  <c r="D98" s="1"/>
  <c r="G97"/>
  <c r="F394" i="27" s="1"/>
  <c r="D97" i="6"/>
  <c r="F394" i="26" s="1"/>
  <c r="G96" i="6"/>
  <c r="F392" i="27" s="1"/>
  <c r="D96" i="6"/>
  <c r="F392" i="26" s="1"/>
  <c r="G95" i="6"/>
  <c r="F390" i="27" s="1"/>
  <c r="D95" i="6"/>
  <c r="F390" i="26" s="1"/>
  <c r="G94" i="6"/>
  <c r="F388" i="27" s="1"/>
  <c r="D94" i="6"/>
  <c r="F388" i="26" s="1"/>
  <c r="G93" i="6"/>
  <c r="F386" i="27" s="1"/>
  <c r="D93" i="6"/>
  <c r="F386" i="26" s="1"/>
  <c r="G92" i="6"/>
  <c r="F384" i="27" s="1"/>
  <c r="D92" i="6"/>
  <c r="F384" i="26" s="1"/>
  <c r="G91" i="6"/>
  <c r="F382" i="27" s="1"/>
  <c r="D91" i="6"/>
  <c r="F382" i="26" s="1"/>
  <c r="I89" i="6"/>
  <c r="I85" s="1"/>
  <c r="G85" s="1"/>
  <c r="F89"/>
  <c r="F85" s="1"/>
  <c r="D85" s="1"/>
  <c r="G88"/>
  <c r="F372" i="27" s="1"/>
  <c r="D88" i="6"/>
  <c r="F372" i="26" s="1"/>
  <c r="G87" i="6"/>
  <c r="F363" i="27" s="1"/>
  <c r="D87" i="6"/>
  <c r="F363" i="26" s="1"/>
  <c r="G84" i="6"/>
  <c r="F247" i="27" s="1"/>
  <c r="D84" i="6"/>
  <c r="F247" i="26" s="1"/>
  <c r="G83" i="6"/>
  <c r="F355" i="27" s="1"/>
  <c r="D83" i="6"/>
  <c r="F355" i="26" s="1"/>
  <c r="I82" i="6"/>
  <c r="G82" s="1"/>
  <c r="F82"/>
  <c r="D82" s="1"/>
  <c r="G81"/>
  <c r="F245" i="27" s="1"/>
  <c r="D81" i="6"/>
  <c r="F245" i="26" s="1"/>
  <c r="G80" i="6"/>
  <c r="F230" i="27" s="1"/>
  <c r="D80" i="6"/>
  <c r="F230" i="26" s="1"/>
  <c r="G79" i="6"/>
  <c r="F223" i="27" s="1"/>
  <c r="D79" i="6"/>
  <c r="F223" i="26" s="1"/>
  <c r="G78" i="6"/>
  <c r="F216" i="27" s="1"/>
  <c r="D78" i="6"/>
  <c r="F216" i="26" s="1"/>
  <c r="G77" i="6"/>
  <c r="F353" i="27" s="1"/>
  <c r="D77" i="6"/>
  <c r="F353" i="26" s="1"/>
  <c r="I76" i="6"/>
  <c r="G76" s="1"/>
  <c r="F76"/>
  <c r="D76" s="1"/>
  <c r="G75"/>
  <c r="F243" i="27" s="1"/>
  <c r="D75" i="6"/>
  <c r="G74"/>
  <c r="F241" i="27" s="1"/>
  <c r="D74" i="6"/>
  <c r="F241" i="26" s="1"/>
  <c r="G73" i="6"/>
  <c r="F239" i="27" s="1"/>
  <c r="D73" i="6"/>
  <c r="F239" i="26" s="1"/>
  <c r="G72" i="6"/>
  <c r="F207" i="27" s="1"/>
  <c r="D72" i="6"/>
  <c r="F207" i="26" s="1"/>
  <c r="G71" i="6"/>
  <c r="F200" i="27" s="1"/>
  <c r="D71" i="6"/>
  <c r="F200" i="26" s="1"/>
  <c r="G70" i="6"/>
  <c r="F193" i="27" s="1"/>
  <c r="D70" i="6"/>
  <c r="F193" i="26" s="1"/>
  <c r="I69" i="6"/>
  <c r="G69" s="1"/>
  <c r="F69"/>
  <c r="D69" s="1"/>
  <c r="G68"/>
  <c r="D68"/>
  <c r="G66"/>
  <c r="F177" i="27" s="1"/>
  <c r="D66" i="6"/>
  <c r="F177" i="26" s="1"/>
  <c r="G65" i="6"/>
  <c r="D65"/>
  <c r="G64"/>
  <c r="F171" i="27" s="1"/>
  <c r="D64" i="6"/>
  <c r="F171" i="26" s="1"/>
  <c r="I63" i="6"/>
  <c r="I61" s="1"/>
  <c r="G61" s="1"/>
  <c r="F63"/>
  <c r="D63" s="1"/>
  <c r="G62"/>
  <c r="F185" i="27" s="1"/>
  <c r="D62" i="6"/>
  <c r="F185" i="26" s="1"/>
  <c r="G60" i="6"/>
  <c r="D60"/>
  <c r="G59"/>
  <c r="F332" i="27" s="1"/>
  <c r="D59" i="6"/>
  <c r="F332" i="26" s="1"/>
  <c r="G58" i="6"/>
  <c r="F325" i="27" s="1"/>
  <c r="D58" i="6"/>
  <c r="F325" i="26" s="1"/>
  <c r="G57" i="6"/>
  <c r="F162" i="27" s="1"/>
  <c r="D57" i="6"/>
  <c r="F162" i="26" s="1"/>
  <c r="G56" i="6"/>
  <c r="F156" i="27" s="1"/>
  <c r="D56" i="6"/>
  <c r="F156" i="26" s="1"/>
  <c r="G55" i="6"/>
  <c r="F148" i="27" s="1"/>
  <c r="D55" i="6"/>
  <c r="F148" i="26" s="1"/>
  <c r="I54" i="6"/>
  <c r="G54" s="1"/>
  <c r="F54"/>
  <c r="D54" s="1"/>
  <c r="G53"/>
  <c r="F313" i="27" s="1"/>
  <c r="D53" i="6"/>
  <c r="F313" i="26" s="1"/>
  <c r="G52" i="6"/>
  <c r="F306" i="27" s="1"/>
  <c r="D52" i="6"/>
  <c r="F306" i="26" s="1"/>
  <c r="I51" i="6"/>
  <c r="F51"/>
  <c r="G50"/>
  <c r="F297" i="27" s="1"/>
  <c r="D50" i="6"/>
  <c r="F297" i="26" s="1"/>
  <c r="G49" i="6"/>
  <c r="F289" i="27" s="1"/>
  <c r="D49" i="6"/>
  <c r="F289" i="26" s="1"/>
  <c r="G48" i="6"/>
  <c r="F288" i="27" s="1"/>
  <c r="D48" i="6"/>
  <c r="F288" i="26" s="1"/>
  <c r="G47" i="6"/>
  <c r="F287" i="27" s="1"/>
  <c r="D47" i="6"/>
  <c r="F287" i="26" s="1"/>
  <c r="G46" i="6"/>
  <c r="F286" i="27" s="1"/>
  <c r="D46" i="6"/>
  <c r="F286" i="26" s="1"/>
  <c r="G45" i="6"/>
  <c r="F285" i="27" s="1"/>
  <c r="D45" i="6"/>
  <c r="F285" i="26" s="1"/>
  <c r="I43" i="6"/>
  <c r="G43" s="1"/>
  <c r="F43"/>
  <c r="D43" s="1"/>
  <c r="G42"/>
  <c r="F276" i="27" s="1"/>
  <c r="D42" i="6"/>
  <c r="F276" i="26" s="1"/>
  <c r="G41" i="6"/>
  <c r="F140" i="27" s="1"/>
  <c r="D41" i="6"/>
  <c r="F140" i="26" s="1"/>
  <c r="I40" i="6"/>
  <c r="G40" s="1"/>
  <c r="F40"/>
  <c r="D40" s="1"/>
  <c r="G39"/>
  <c r="F266" i="27" s="1"/>
  <c r="D39" i="6"/>
  <c r="F266" i="26" s="1"/>
  <c r="G35" i="6"/>
  <c r="F132" i="27" s="1"/>
  <c r="D35" i="6"/>
  <c r="F132" i="26" s="1"/>
  <c r="I34" i="6"/>
  <c r="G34" s="1"/>
  <c r="F34"/>
  <c r="D34" s="1"/>
  <c r="G33"/>
  <c r="D33"/>
  <c r="G32"/>
  <c r="F124" i="27" s="1"/>
  <c r="D32" i="6"/>
  <c r="F124" i="26" s="1"/>
  <c r="G31" i="6"/>
  <c r="G107" i="27" s="1"/>
  <c r="D116" s="1"/>
  <c r="D31" i="6"/>
  <c r="G94" i="5"/>
  <c r="F94" i="25" s="1"/>
  <c r="G93" i="5"/>
  <c r="F93" i="25" s="1"/>
  <c r="G92" i="5"/>
  <c r="F92" i="25" s="1"/>
  <c r="I90" i="5"/>
  <c r="G90" s="1"/>
  <c r="G89"/>
  <c r="F394" i="25" s="1"/>
  <c r="G88" i="5"/>
  <c r="F392" i="25" s="1"/>
  <c r="G87" i="5"/>
  <c r="F390" i="25" s="1"/>
  <c r="G86" i="5"/>
  <c r="F388" i="25" s="1"/>
  <c r="G85" i="5"/>
  <c r="F386" i="25" s="1"/>
  <c r="G84" i="5"/>
  <c r="F384" i="25" s="1"/>
  <c r="G83" i="5"/>
  <c r="F382" i="25" s="1"/>
  <c r="I81" i="5"/>
  <c r="I77" s="1"/>
  <c r="G80"/>
  <c r="F372" i="25" s="1"/>
  <c r="G79" i="5"/>
  <c r="F363" i="25" s="1"/>
  <c r="G76" i="5"/>
  <c r="F247" i="25" s="1"/>
  <c r="G75" i="5"/>
  <c r="F355" i="25" s="1"/>
  <c r="I74" i="5"/>
  <c r="G74" s="1"/>
  <c r="G73"/>
  <c r="F245" i="25" s="1"/>
  <c r="G72" i="5"/>
  <c r="F230" i="25" s="1"/>
  <c r="G71" i="5"/>
  <c r="F223" i="25" s="1"/>
  <c r="G70" i="5"/>
  <c r="F216" i="25" s="1"/>
  <c r="G69" i="5"/>
  <c r="F353" i="25" s="1"/>
  <c r="I68" i="5"/>
  <c r="G68" s="1"/>
  <c r="G67"/>
  <c r="F243" i="25" s="1"/>
  <c r="G66" i="5"/>
  <c r="F241" i="25" s="1"/>
  <c r="G65" i="5"/>
  <c r="F239" i="25" s="1"/>
  <c r="G64" i="5"/>
  <c r="F207" i="25" s="1"/>
  <c r="G63" i="5"/>
  <c r="F200" i="25" s="1"/>
  <c r="G62" i="5"/>
  <c r="F193" i="25" s="1"/>
  <c r="I61" i="5"/>
  <c r="G61" s="1"/>
  <c r="G60"/>
  <c r="G58"/>
  <c r="G57"/>
  <c r="F177" i="25" s="1"/>
  <c r="G56" i="5"/>
  <c r="F171" i="25" s="1"/>
  <c r="I55" i="5"/>
  <c r="G54"/>
  <c r="F185" i="25" s="1"/>
  <c r="G52" i="5"/>
  <c r="E343" i="25" s="1"/>
  <c r="G51" i="5"/>
  <c r="F332" i="25" s="1"/>
  <c r="G50" i="5"/>
  <c r="F325" i="25" s="1"/>
  <c r="G49" i="5"/>
  <c r="F162" i="25" s="1"/>
  <c r="G48" i="5"/>
  <c r="F156" i="25" s="1"/>
  <c r="G47" i="5"/>
  <c r="F148" i="25" s="1"/>
  <c r="I46" i="5"/>
  <c r="G46" s="1"/>
  <c r="G45"/>
  <c r="F313" i="25" s="1"/>
  <c r="G44" i="5"/>
  <c r="F306" i="25" s="1"/>
  <c r="I43" i="5"/>
  <c r="G42"/>
  <c r="F297" i="25" s="1"/>
  <c r="G41" i="5"/>
  <c r="F289" i="25" s="1"/>
  <c r="G40" i="5"/>
  <c r="F288" i="25" s="1"/>
  <c r="G39" i="5"/>
  <c r="F287" i="25" s="1"/>
  <c r="G38" i="5"/>
  <c r="F286" i="25" s="1"/>
  <c r="G37" i="5"/>
  <c r="F285" i="25" s="1"/>
  <c r="I35" i="5"/>
  <c r="G35" s="1"/>
  <c r="G34"/>
  <c r="F276" i="25" s="1"/>
  <c r="G33" i="5"/>
  <c r="F140" i="25" s="1"/>
  <c r="I32" i="5"/>
  <c r="G31"/>
  <c r="F266" i="25" s="1"/>
  <c r="G27" i="5"/>
  <c r="F132" i="25" s="1"/>
  <c r="I26" i="5"/>
  <c r="G25"/>
  <c r="G24"/>
  <c r="F124" i="25" s="1"/>
  <c r="G23" i="5"/>
  <c r="D94"/>
  <c r="F94" i="24" s="1"/>
  <c r="D93" i="5"/>
  <c r="F93" i="24" s="1"/>
  <c r="D92" i="5"/>
  <c r="F92" i="24" s="1"/>
  <c r="F90" i="5"/>
  <c r="D90" s="1"/>
  <c r="D89"/>
  <c r="F394" i="24" s="1"/>
  <c r="D88" i="5"/>
  <c r="F392" i="24" s="1"/>
  <c r="D87" i="5"/>
  <c r="F390" i="24" s="1"/>
  <c r="D86" i="5"/>
  <c r="F388" i="24" s="1"/>
  <c r="D85" i="5"/>
  <c r="F386" i="24" s="1"/>
  <c r="D84" i="5"/>
  <c r="F384" i="24" s="1"/>
  <c r="D83" i="5"/>
  <c r="F382" i="24" s="1"/>
  <c r="F81" i="5"/>
  <c r="D81" s="1"/>
  <c r="D80"/>
  <c r="F372" i="24" s="1"/>
  <c r="D79" i="5"/>
  <c r="F363" i="24" s="1"/>
  <c r="D76" i="5"/>
  <c r="F247" i="24" s="1"/>
  <c r="D75" i="5"/>
  <c r="F355" i="24" s="1"/>
  <c r="F74" i="5"/>
  <c r="D74" s="1"/>
  <c r="D73"/>
  <c r="F245" i="24" s="1"/>
  <c r="D72" i="5"/>
  <c r="F230" i="24" s="1"/>
  <c r="D71" i="5"/>
  <c r="F223" i="24" s="1"/>
  <c r="D70" i="5"/>
  <c r="F216" i="24" s="1"/>
  <c r="D69" i="5"/>
  <c r="F353" i="24" s="1"/>
  <c r="F68" i="5"/>
  <c r="D68" s="1"/>
  <c r="D67"/>
  <c r="F243" i="24" s="1"/>
  <c r="D66" i="5"/>
  <c r="F241" i="24" s="1"/>
  <c r="D65" i="5"/>
  <c r="F239" i="24" s="1"/>
  <c r="D64" i="5"/>
  <c r="F207" i="24" s="1"/>
  <c r="D63" i="5"/>
  <c r="F200" i="24" s="1"/>
  <c r="D62" i="5"/>
  <c r="F193" i="24" s="1"/>
  <c r="F61" i="5"/>
  <c r="F59" s="1"/>
  <c r="D59" s="1"/>
  <c r="D60"/>
  <c r="D58"/>
  <c r="D57"/>
  <c r="F177" i="24" s="1"/>
  <c r="D56" i="5"/>
  <c r="F171" i="24" s="1"/>
  <c r="F55" i="5"/>
  <c r="D55" s="1"/>
  <c r="D54"/>
  <c r="F185" i="24" s="1"/>
  <c r="D52" i="5"/>
  <c r="E343" i="24" s="1"/>
  <c r="D51" i="5"/>
  <c r="F332" i="24" s="1"/>
  <c r="D50" i="5"/>
  <c r="F325" i="24" s="1"/>
  <c r="D49" i="5"/>
  <c r="F162" i="24" s="1"/>
  <c r="D48" i="5"/>
  <c r="F156" i="24" s="1"/>
  <c r="D47" i="5"/>
  <c r="F148" i="24" s="1"/>
  <c r="F46" i="5"/>
  <c r="D46" s="1"/>
  <c r="D45"/>
  <c r="F313" i="24" s="1"/>
  <c r="D44" i="5"/>
  <c r="F43"/>
  <c r="D42"/>
  <c r="F297" i="24" s="1"/>
  <c r="D41" i="5"/>
  <c r="F289" i="24" s="1"/>
  <c r="D40" i="5"/>
  <c r="F288" i="24" s="1"/>
  <c r="D39" i="5"/>
  <c r="F287" i="24" s="1"/>
  <c r="D38" i="5"/>
  <c r="F286" i="24" s="1"/>
  <c r="D37" i="5"/>
  <c r="F285" i="24" s="1"/>
  <c r="F35" i="5"/>
  <c r="D35" s="1"/>
  <c r="D34"/>
  <c r="F276" i="24" s="1"/>
  <c r="D33" i="5"/>
  <c r="F140" i="24" s="1"/>
  <c r="F32" i="5"/>
  <c r="D32" s="1"/>
  <c r="D31"/>
  <c r="F266" i="24" s="1"/>
  <c r="D27" i="5"/>
  <c r="F132" i="24" s="1"/>
  <c r="F26" i="5"/>
  <c r="F21" s="1"/>
  <c r="D26"/>
  <c r="D25"/>
  <c r="D24"/>
  <c r="F124" i="24" s="1"/>
  <c r="D23" i="5"/>
  <c r="D102" i="10"/>
  <c r="D101"/>
  <c r="D100"/>
  <c r="F98"/>
  <c r="E98"/>
  <c r="D97"/>
  <c r="F394" i="29" s="1"/>
  <c r="D96" i="10"/>
  <c r="F392" i="29" s="1"/>
  <c r="D95" i="10"/>
  <c r="F390" i="29" s="1"/>
  <c r="D94" i="10"/>
  <c r="F388" i="29" s="1"/>
  <c r="D93" i="10"/>
  <c r="F386" i="29" s="1"/>
  <c r="D92" i="10"/>
  <c r="F384" i="29" s="1"/>
  <c r="D91" i="10"/>
  <c r="F382" i="29" s="1"/>
  <c r="F89" i="10"/>
  <c r="F85" s="1"/>
  <c r="E89"/>
  <c r="E85" s="1"/>
  <c r="D88"/>
  <c r="F372" i="29" s="1"/>
  <c r="D87" i="10"/>
  <c r="F363" i="29" s="1"/>
  <c r="D84" i="10"/>
  <c r="F247" i="29" s="1"/>
  <c r="D83" i="10"/>
  <c r="F355" i="29" s="1"/>
  <c r="F82" i="10"/>
  <c r="E82"/>
  <c r="D81"/>
  <c r="F245" i="29" s="1"/>
  <c r="D80" i="10"/>
  <c r="F230" i="29" s="1"/>
  <c r="D79" i="10"/>
  <c r="F223" i="29" s="1"/>
  <c r="D78" i="10"/>
  <c r="F216" i="29" s="1"/>
  <c r="D77" i="10"/>
  <c r="F353" i="29" s="1"/>
  <c r="F76" i="10"/>
  <c r="E76"/>
  <c r="D75"/>
  <c r="F243" i="29" s="1"/>
  <c r="D74" i="10"/>
  <c r="F241" i="29" s="1"/>
  <c r="D73" i="10"/>
  <c r="F239" i="29" s="1"/>
  <c r="D72" i="10"/>
  <c r="F207" i="29" s="1"/>
  <c r="D71" i="10"/>
  <c r="F200" i="29" s="1"/>
  <c r="D70" i="10"/>
  <c r="F69"/>
  <c r="E69"/>
  <c r="D68"/>
  <c r="D66"/>
  <c r="D65"/>
  <c r="D64"/>
  <c r="F63"/>
  <c r="E63"/>
  <c r="D62"/>
  <c r="F185" i="29" s="1"/>
  <c r="F61" i="10"/>
  <c r="D60"/>
  <c r="E343" i="29" s="1"/>
  <c r="D59" i="10"/>
  <c r="F332" i="29" s="1"/>
  <c r="D58" i="10"/>
  <c r="F325" i="29" s="1"/>
  <c r="D57" i="10"/>
  <c r="D56"/>
  <c r="D55"/>
  <c r="F54"/>
  <c r="E54"/>
  <c r="D54" s="1"/>
  <c r="D53"/>
  <c r="F313" i="29" s="1"/>
  <c r="D52" i="10"/>
  <c r="F51"/>
  <c r="E51"/>
  <c r="D50"/>
  <c r="F297" i="29" s="1"/>
  <c r="D49" i="10"/>
  <c r="F289" i="29" s="1"/>
  <c r="D48" i="10"/>
  <c r="F288" i="29" s="1"/>
  <c r="D47" i="10"/>
  <c r="F287" i="29" s="1"/>
  <c r="D46" i="10"/>
  <c r="F286" i="29" s="1"/>
  <c r="D45" i="10"/>
  <c r="F285" i="29" s="1"/>
  <c r="F43" i="10"/>
  <c r="E43"/>
  <c r="D43" s="1"/>
  <c r="D42"/>
  <c r="F276" i="29" s="1"/>
  <c r="D41" i="10"/>
  <c r="F40"/>
  <c r="E40"/>
  <c r="D39"/>
  <c r="F266" i="29" s="1"/>
  <c r="D35" i="10"/>
  <c r="F34"/>
  <c r="F29" s="1"/>
  <c r="E34"/>
  <c r="D33"/>
  <c r="D32"/>
  <c r="D31"/>
  <c r="D102" i="11"/>
  <c r="D101"/>
  <c r="D100"/>
  <c r="F98"/>
  <c r="E98"/>
  <c r="D97"/>
  <c r="F394" i="15" s="1"/>
  <c r="D96" i="11"/>
  <c r="F392" i="15" s="1"/>
  <c r="D95" i="11"/>
  <c r="F390" i="15" s="1"/>
  <c r="D94" i="11"/>
  <c r="F388" i="15" s="1"/>
  <c r="D93" i="11"/>
  <c r="F386" i="15" s="1"/>
  <c r="D92" i="11"/>
  <c r="F384" i="15" s="1"/>
  <c r="D91" i="11"/>
  <c r="F382" i="15" s="1"/>
  <c r="F89" i="11"/>
  <c r="F85" s="1"/>
  <c r="E89"/>
  <c r="E85" s="1"/>
  <c r="D88"/>
  <c r="F372" i="15" s="1"/>
  <c r="D87" i="11"/>
  <c r="F363" i="15" s="1"/>
  <c r="D84" i="11"/>
  <c r="F247" i="15" s="1"/>
  <c r="D83" i="11"/>
  <c r="F355" i="15" s="1"/>
  <c r="F82" i="11"/>
  <c r="E82"/>
  <c r="D81"/>
  <c r="F245" i="15" s="1"/>
  <c r="D80" i="11"/>
  <c r="F230" i="15" s="1"/>
  <c r="D79" i="11"/>
  <c r="F223" i="15" s="1"/>
  <c r="D78" i="11"/>
  <c r="F216" i="15" s="1"/>
  <c r="D77" i="11"/>
  <c r="F353" i="15" s="1"/>
  <c r="F76" i="11"/>
  <c r="E76"/>
  <c r="D76" s="1"/>
  <c r="D75"/>
  <c r="F243" i="15" s="1"/>
  <c r="D74" i="11"/>
  <c r="F241" i="15" s="1"/>
  <c r="D73" i="11"/>
  <c r="F239" i="15" s="1"/>
  <c r="D72" i="11"/>
  <c r="F207" i="15" s="1"/>
  <c r="D71" i="11"/>
  <c r="F200" i="15" s="1"/>
  <c r="D70" i="11"/>
  <c r="F193" i="15" s="1"/>
  <c r="F69" i="11"/>
  <c r="E69"/>
  <c r="D68"/>
  <c r="D66"/>
  <c r="F177" i="15" s="1"/>
  <c r="D65" i="11"/>
  <c r="D64"/>
  <c r="F171" i="15" s="1"/>
  <c r="F63" i="11"/>
  <c r="E63"/>
  <c r="D62"/>
  <c r="F185" i="15" s="1"/>
  <c r="F61" i="11"/>
  <c r="D60"/>
  <c r="E343" i="15" s="1"/>
  <c r="D59" i="11"/>
  <c r="F332" i="15" s="1"/>
  <c r="D58" i="11"/>
  <c r="F325" i="15" s="1"/>
  <c r="D57" i="11"/>
  <c r="F162" i="15" s="1"/>
  <c r="D56" i="11"/>
  <c r="F156" i="15" s="1"/>
  <c r="D55" i="11"/>
  <c r="F148" i="15" s="1"/>
  <c r="F54" i="11"/>
  <c r="E54"/>
  <c r="D53"/>
  <c r="F313" i="15" s="1"/>
  <c r="D52" i="11"/>
  <c r="F306" i="15" s="1"/>
  <c r="F51" i="11"/>
  <c r="E51"/>
  <c r="D50"/>
  <c r="F297" i="15" s="1"/>
  <c r="D49" i="11"/>
  <c r="F289" i="15" s="1"/>
  <c r="D48" i="11"/>
  <c r="F288" i="15" s="1"/>
  <c r="D47" i="11"/>
  <c r="F287" i="15" s="1"/>
  <c r="D46" i="11"/>
  <c r="F286" i="15" s="1"/>
  <c r="D45" i="11"/>
  <c r="F285" i="15" s="1"/>
  <c r="F43" i="11"/>
  <c r="E43"/>
  <c r="D42"/>
  <c r="F276" i="15" s="1"/>
  <c r="D41" i="11"/>
  <c r="F40"/>
  <c r="E40"/>
  <c r="D39"/>
  <c r="F266" i="15" s="1"/>
  <c r="D35" i="11"/>
  <c r="F34"/>
  <c r="F29" s="1"/>
  <c r="E34"/>
  <c r="D33"/>
  <c r="D32"/>
  <c r="F124" i="15" s="1"/>
  <c r="D31" i="11"/>
  <c r="E29"/>
  <c r="D63" l="1"/>
  <c r="F77" i="5"/>
  <c r="D77" s="1"/>
  <c r="D98" i="10"/>
  <c r="E67"/>
  <c r="D63"/>
  <c r="D43" i="5"/>
  <c r="F306" i="24"/>
  <c r="D98" i="11"/>
  <c r="D82"/>
  <c r="E67"/>
  <c r="B116" i="27"/>
  <c r="F116" s="1"/>
  <c r="J9" s="1"/>
  <c r="B116" i="26"/>
  <c r="G107"/>
  <c r="D116" s="1"/>
  <c r="B116" i="25"/>
  <c r="G107"/>
  <c r="D116" s="1"/>
  <c r="G107" i="24"/>
  <c r="D116" s="1"/>
  <c r="B116"/>
  <c r="J9" i="29"/>
  <c r="D51" i="10"/>
  <c r="F306" i="29"/>
  <c r="G107" i="15"/>
  <c r="D116" s="1"/>
  <c r="B116"/>
  <c r="I29" i="6"/>
  <c r="G29" s="1"/>
  <c r="D89"/>
  <c r="F61"/>
  <c r="D61" s="1"/>
  <c r="D51"/>
  <c r="F67"/>
  <c r="D67" s="1"/>
  <c r="F29"/>
  <c r="I37"/>
  <c r="G37" s="1"/>
  <c r="G89"/>
  <c r="F37"/>
  <c r="D37" s="1"/>
  <c r="G63"/>
  <c r="I67"/>
  <c r="G67" s="1"/>
  <c r="G51"/>
  <c r="D61" i="5"/>
  <c r="I59"/>
  <c r="G59" s="1"/>
  <c r="G43"/>
  <c r="F67" i="10"/>
  <c r="F27" s="1"/>
  <c r="F25" s="1"/>
  <c r="D89"/>
  <c r="D34"/>
  <c r="D40"/>
  <c r="D85"/>
  <c r="F37"/>
  <c r="D69"/>
  <c r="D76"/>
  <c r="D82"/>
  <c r="D34" i="11"/>
  <c r="D40"/>
  <c r="D54"/>
  <c r="E61"/>
  <c r="D61" s="1"/>
  <c r="F67"/>
  <c r="F37"/>
  <c r="D69"/>
  <c r="G32" i="5"/>
  <c r="G55"/>
  <c r="F29"/>
  <c r="D29" s="1"/>
  <c r="G26"/>
  <c r="F53"/>
  <c r="D53" s="1"/>
  <c r="I29"/>
  <c r="I53"/>
  <c r="G53" s="1"/>
  <c r="G81"/>
  <c r="D51" i="11"/>
  <c r="E37"/>
  <c r="G77" i="5"/>
  <c r="I21"/>
  <c r="D21"/>
  <c r="E29" i="10"/>
  <c r="E37"/>
  <c r="E61"/>
  <c r="D61" s="1"/>
  <c r="D85" i="11"/>
  <c r="D43"/>
  <c r="D89"/>
  <c r="D29"/>
  <c r="D67" i="10" l="1"/>
  <c r="D37"/>
  <c r="F19" i="5"/>
  <c r="F17" s="1"/>
  <c r="D67" i="11"/>
  <c r="F27"/>
  <c r="F25" s="1"/>
  <c r="D37"/>
  <c r="F116" i="26"/>
  <c r="J9" s="1"/>
  <c r="F116" i="25"/>
  <c r="J9" s="1"/>
  <c r="F116" i="24"/>
  <c r="J9" s="1"/>
  <c r="F116" i="15"/>
  <c r="J9" s="1"/>
  <c r="F27" i="6"/>
  <c r="F25" s="1"/>
  <c r="D25" s="1"/>
  <c r="D29"/>
  <c r="I27"/>
  <c r="I25" s="1"/>
  <c r="G25" s="1"/>
  <c r="E27" i="11"/>
  <c r="G21" i="5"/>
  <c r="I19"/>
  <c r="I17" s="1"/>
  <c r="G29"/>
  <c r="E27" i="10"/>
  <c r="D29"/>
  <c r="G27" i="6" l="1"/>
  <c r="D27"/>
  <c r="E25" i="11"/>
  <c r="D27"/>
  <c r="G19" i="5"/>
  <c r="G17"/>
  <c r="D19"/>
  <c r="D17"/>
  <c r="D27" i="10"/>
  <c r="E25"/>
  <c r="D25" l="1"/>
  <c r="J117"/>
  <c r="D25" i="11"/>
  <c r="J117"/>
  <c r="F26" i="9"/>
  <c r="F21" s="1"/>
  <c r="E26"/>
  <c r="E21" s="1"/>
  <c r="D27"/>
  <c r="F132" i="28" s="1"/>
  <c r="D26" i="9" l="1"/>
  <c r="F46"/>
  <c r="E46"/>
  <c r="D49"/>
  <c r="F162" i="28" s="1"/>
  <c r="D94" i="9" l="1"/>
  <c r="D93"/>
  <c r="D92"/>
  <c r="F90"/>
  <c r="E90"/>
  <c r="D89"/>
  <c r="F394" i="28" s="1"/>
  <c r="D88" i="9"/>
  <c r="F392" i="28" s="1"/>
  <c r="D87" i="9"/>
  <c r="F390" i="28" s="1"/>
  <c r="D86" i="9"/>
  <c r="F388" i="28" s="1"/>
  <c r="D85" i="9"/>
  <c r="F386" i="28" s="1"/>
  <c r="D84" i="9"/>
  <c r="F384" i="28" s="1"/>
  <c r="D83" i="9"/>
  <c r="F382" i="28" s="1"/>
  <c r="F81" i="9"/>
  <c r="E81"/>
  <c r="E77" s="1"/>
  <c r="D80"/>
  <c r="F372" i="28" s="1"/>
  <c r="D79" i="9"/>
  <c r="F363" i="28" s="1"/>
  <c r="D76" i="9"/>
  <c r="F247" i="28" s="1"/>
  <c r="D75" i="9"/>
  <c r="F355" i="28" s="1"/>
  <c r="F74" i="9"/>
  <c r="E74"/>
  <c r="D73"/>
  <c r="F245" i="28" s="1"/>
  <c r="D72" i="9"/>
  <c r="F230" i="28" s="1"/>
  <c r="D71" i="9"/>
  <c r="F223" i="28" s="1"/>
  <c r="D70" i="9"/>
  <c r="F216" i="28" s="1"/>
  <c r="D69" i="9"/>
  <c r="F353" i="28" s="1"/>
  <c r="F68" i="9"/>
  <c r="E68"/>
  <c r="D64"/>
  <c r="F207" i="28" s="1"/>
  <c r="D63" i="9"/>
  <c r="F200" i="28" s="1"/>
  <c r="D62" i="9"/>
  <c r="F193" i="28" s="1"/>
  <c r="F61" i="9"/>
  <c r="E61"/>
  <c r="D60"/>
  <c r="D57"/>
  <c r="F177" i="28" s="1"/>
  <c r="D56" i="9"/>
  <c r="F171" i="28" s="1"/>
  <c r="F55" i="9"/>
  <c r="F53" s="1"/>
  <c r="E55"/>
  <c r="E53" s="1"/>
  <c r="D52"/>
  <c r="E343" i="28" s="1"/>
  <c r="D51" i="9"/>
  <c r="F332" i="28" s="1"/>
  <c r="D50" i="9"/>
  <c r="F325" i="28" s="1"/>
  <c r="D48" i="9"/>
  <c r="F156" i="28" s="1"/>
  <c r="D47" i="9"/>
  <c r="D45"/>
  <c r="F313" i="28" s="1"/>
  <c r="D44" i="9"/>
  <c r="F306" i="28" s="1"/>
  <c r="F43" i="9"/>
  <c r="E43"/>
  <c r="D42"/>
  <c r="F297" i="28" s="1"/>
  <c r="D41" i="9"/>
  <c r="F289" i="28" s="1"/>
  <c r="D40" i="9"/>
  <c r="F288" i="28" s="1"/>
  <c r="D39" i="9"/>
  <c r="F287" i="28" s="1"/>
  <c r="D38" i="9"/>
  <c r="F286" i="28" s="1"/>
  <c r="D37" i="9"/>
  <c r="F285" i="28" s="1"/>
  <c r="F35" i="9"/>
  <c r="E35"/>
  <c r="D34"/>
  <c r="F276" i="28" s="1"/>
  <c r="D33" i="9"/>
  <c r="F140" i="28" s="1"/>
  <c r="F32" i="9"/>
  <c r="E32"/>
  <c r="D31"/>
  <c r="F266" i="28" s="1"/>
  <c r="D25" i="9"/>
  <c r="D24"/>
  <c r="F124" i="28" s="1"/>
  <c r="D23" i="9"/>
  <c r="D16"/>
  <c r="D15"/>
  <c r="F13"/>
  <c r="E13"/>
  <c r="E10" s="1"/>
  <c r="D12"/>
  <c r="D8"/>
  <c r="D24" i="11"/>
  <c r="D23"/>
  <c r="E21"/>
  <c r="D20"/>
  <c r="F70" i="15" s="1"/>
  <c r="D19" i="11"/>
  <c r="F17"/>
  <c r="E17"/>
  <c r="D16"/>
  <c r="D15"/>
  <c r="F32" i="15" s="1"/>
  <c r="D14" i="11"/>
  <c r="D13"/>
  <c r="F26" i="15" s="1"/>
  <c r="D12" i="11"/>
  <c r="D8"/>
  <c r="F148" i="28" l="1"/>
  <c r="F84" i="31"/>
  <c r="F84" i="29"/>
  <c r="F84" i="15"/>
  <c r="F48" i="29"/>
  <c r="F48" i="15"/>
  <c r="F64" i="29"/>
  <c r="F64" i="15"/>
  <c r="D40" i="29"/>
  <c r="D40" i="15"/>
  <c r="E10" i="11"/>
  <c r="B116" i="28"/>
  <c r="G107"/>
  <c r="D116" s="1"/>
  <c r="F59" i="9"/>
  <c r="E59"/>
  <c r="D17" i="11"/>
  <c r="D21" i="9"/>
  <c r="D90"/>
  <c r="D32"/>
  <c r="F10"/>
  <c r="D10" s="1"/>
  <c r="D43"/>
  <c r="D68"/>
  <c r="D66"/>
  <c r="F241" i="28" s="1"/>
  <c r="D81" i="9"/>
  <c r="E29"/>
  <c r="D55"/>
  <c r="D46"/>
  <c r="F29"/>
  <c r="D53"/>
  <c r="D58"/>
  <c r="D67"/>
  <c r="F243" i="28" s="1"/>
  <c r="D13" i="9"/>
  <c r="D35"/>
  <c r="D54"/>
  <c r="F185" i="28" s="1"/>
  <c r="D65" i="9"/>
  <c r="F239" i="28" s="1"/>
  <c r="D74" i="9"/>
  <c r="D61"/>
  <c r="F77"/>
  <c r="D77" s="1"/>
  <c r="F21" i="11"/>
  <c r="D24" i="10"/>
  <c r="D23"/>
  <c r="D22"/>
  <c r="D21"/>
  <c r="D20"/>
  <c r="D19"/>
  <c r="D18"/>
  <c r="D17"/>
  <c r="D16"/>
  <c r="D15"/>
  <c r="D14"/>
  <c r="D13"/>
  <c r="F12"/>
  <c r="F10" s="1"/>
  <c r="F9" s="1"/>
  <c r="E12"/>
  <c r="D8"/>
  <c r="I9" i="15" l="1"/>
  <c r="K9" s="1"/>
  <c r="D10" i="11"/>
  <c r="F56" i="29"/>
  <c r="I9" s="1"/>
  <c r="K9" s="1"/>
  <c r="E10" i="10"/>
  <c r="E9" s="1"/>
  <c r="E9" i="11"/>
  <c r="F116" i="28"/>
  <c r="J9" s="1"/>
  <c r="K9" s="1"/>
  <c r="E19" i="9"/>
  <c r="E17" s="1"/>
  <c r="E9" s="1"/>
  <c r="F19"/>
  <c r="D59"/>
  <c r="D29"/>
  <c r="D21" i="11"/>
  <c r="F10"/>
  <c r="F9" s="1"/>
  <c r="D12" i="10"/>
  <c r="D10" l="1"/>
  <c r="J109" i="9"/>
  <c r="D19"/>
  <c r="F17"/>
  <c r="F9" s="1"/>
  <c r="D9" i="10" l="1"/>
  <c r="D17" i="9"/>
  <c r="D9"/>
  <c r="D9" i="11"/>
  <c r="G24" i="6" l="1"/>
  <c r="F84" i="27" s="1"/>
  <c r="G23" i="6"/>
  <c r="F78" i="27" s="1"/>
  <c r="I21" i="6"/>
  <c r="G20"/>
  <c r="F70" i="27" s="1"/>
  <c r="G19" i="6"/>
  <c r="F64" i="27" s="1"/>
  <c r="I17" i="6"/>
  <c r="G16"/>
  <c r="G15"/>
  <c r="F32" i="27" s="1"/>
  <c r="G14" i="6"/>
  <c r="D40" i="27" s="1"/>
  <c r="G13" i="6"/>
  <c r="F26" i="27" s="1"/>
  <c r="G12" i="6"/>
  <c r="D24"/>
  <c r="F84" i="26" s="1"/>
  <c r="F21" i="6"/>
  <c r="D23"/>
  <c r="F78" i="26" s="1"/>
  <c r="F17" i="6"/>
  <c r="D19"/>
  <c r="F64" i="26" s="1"/>
  <c r="D16" i="6"/>
  <c r="D15"/>
  <c r="F32" i="26" s="1"/>
  <c r="D14" i="6"/>
  <c r="D40" i="26" s="1"/>
  <c r="D13" i="6"/>
  <c r="F26" i="26" s="1"/>
  <c r="D12" i="6"/>
  <c r="D8"/>
  <c r="G16" i="5"/>
  <c r="F84" i="25" s="1"/>
  <c r="G15" i="5"/>
  <c r="F78" i="25" s="1"/>
  <c r="I13" i="5"/>
  <c r="G12"/>
  <c r="F20" i="25" s="1"/>
  <c r="G8" i="5"/>
  <c r="H9" i="25" s="1"/>
  <c r="D16" i="5"/>
  <c r="F84" i="24" s="1"/>
  <c r="D15" i="5"/>
  <c r="F78" i="24" s="1"/>
  <c r="I9" s="1"/>
  <c r="F13" i="5"/>
  <c r="D12"/>
  <c r="D8"/>
  <c r="H9" i="24" s="1"/>
  <c r="I9" i="25" l="1"/>
  <c r="K9" s="1"/>
  <c r="K9" i="24"/>
  <c r="I9" i="27"/>
  <c r="H9"/>
  <c r="H9" i="26"/>
  <c r="D21" i="6"/>
  <c r="G13" i="5"/>
  <c r="G17" i="6"/>
  <c r="F10" i="5"/>
  <c r="F9" s="1"/>
  <c r="I10"/>
  <c r="I9" s="1"/>
  <c r="G21" i="6"/>
  <c r="D13" i="5"/>
  <c r="G8" i="6"/>
  <c r="I10"/>
  <c r="I9" s="1"/>
  <c r="D17"/>
  <c r="F10"/>
  <c r="F9" s="1"/>
  <c r="D20"/>
  <c r="F70" i="26" s="1"/>
  <c r="I9" s="1"/>
  <c r="K9" i="27" l="1"/>
  <c r="K9" i="26"/>
  <c r="G10" i="6"/>
  <c r="D10"/>
  <c r="G10" i="5"/>
  <c r="D10"/>
  <c r="D9" i="1"/>
  <c r="G9" i="6" l="1"/>
  <c r="G9" i="5"/>
  <c r="D9" i="6" l="1"/>
  <c r="D9" i="5"/>
  <c r="D10" i="1" l="1"/>
</calcChain>
</file>

<file path=xl/sharedStrings.xml><?xml version="1.0" encoding="utf-8"?>
<sst xmlns="http://schemas.openxmlformats.org/spreadsheetml/2006/main" count="5813" uniqueCount="319">
  <si>
    <t>Наименование показателя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</si>
  <si>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</si>
  <si>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</si>
  <si>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</si>
  <si>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</si>
  <si>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X</t>
  </si>
  <si>
    <t>в том числе:</t>
  </si>
  <si>
    <t>Выплаты, всего:</t>
  </si>
  <si>
    <t>Расходы, всего</t>
  </si>
  <si>
    <t>из них:</t>
  </si>
  <si>
    <t>Оплата труда и начисления на выплаты по оплате труда, всего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</si>
  <si>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</si>
  <si>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</si>
  <si>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</si>
  <si>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</si>
  <si>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</si>
  <si>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услуги, всего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</si>
  <si>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</si>
  <si>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</si>
  <si>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</si>
  <si>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</si>
  <si>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</si>
  <si>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Оплата твердых коммунальных отходов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</si>
  <si>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</si>
  <si>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</si>
  <si>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Страхование</t>
  </si>
  <si>
    <t>Социальное обеспечение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</si>
  <si>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</si>
  <si>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</si>
  <si>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</si>
  <si>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</si>
  <si>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</si>
  <si>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</si>
  <si>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нарушений условий контрактов (договоров)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</si>
  <si>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</si>
  <si>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</si>
  <si>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</si>
  <si>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</si>
  <si>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</si>
  <si>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</si>
  <si>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</si>
  <si>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</si>
  <si>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</si>
  <si>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</si>
  <si>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«___» __________ 20___ г.</t>
  </si>
  <si>
    <t>Код бюджетной классификации Российской Федерации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</si>
  <si>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</si>
  <si>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</si>
  <si>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</si>
  <si>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</si>
  <si>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Прочие поступления, всего</t>
  </si>
  <si>
    <t>(рублей)</t>
  </si>
  <si>
    <t xml:space="preserve">Руководитель учреждения            </t>
  </si>
  <si>
    <t xml:space="preserve">(подпись)  </t>
  </si>
  <si>
    <t>(расшифровка подписи)</t>
  </si>
  <si>
    <t xml:space="preserve">Главный бухгалтер учреждения       </t>
  </si>
  <si>
    <t xml:space="preserve">Исполнитель                          </t>
  </si>
  <si>
    <t xml:space="preserve">тел. </t>
  </si>
  <si>
    <t>Прочие работы, услуги</t>
  </si>
  <si>
    <t>Поступление нефинансовых активов, всего</t>
  </si>
  <si>
    <t>Увеличение стоимости материальных запасов, всего</t>
  </si>
  <si>
    <t>Доходы от операций с активами, всего</t>
  </si>
  <si>
    <t>Прочие доходы</t>
  </si>
  <si>
    <t>Безвомездные денежные поступления</t>
  </si>
  <si>
    <t>Доходы от штрафов, пеней, иных сумм принудительного изъятия</t>
  </si>
  <si>
    <t>Доходы от оказания услуг, работ, компенсации затрат учреждений</t>
  </si>
  <si>
    <t>Доходы от собственности</t>
  </si>
  <si>
    <t>Выплаты, уменьшающие доход, всего</t>
  </si>
  <si>
    <t>Увеличение стоимости нематериальных активов</t>
  </si>
  <si>
    <t>(за счет целевых субсидий) на 20___ год</t>
  </si>
  <si>
    <t>Субсидии на финансовое обеспечение выполнения государственного задания</t>
  </si>
  <si>
    <t>Увеличение остатков денежных средств за счет возврата дебиторской задолженности прошлых лет</t>
  </si>
  <si>
    <t>От выбытия основных средств</t>
  </si>
  <si>
    <t>От выбытия материальных запасов</t>
  </si>
  <si>
    <t>20___ г.</t>
  </si>
  <si>
    <t>(за счет целевых субсидий) на плановый период 20___ и 20___ годов</t>
  </si>
  <si>
    <t>Должность по штатному расписанию, единиц</t>
  </si>
  <si>
    <t>Численность, единиц</t>
  </si>
  <si>
    <t>Среднемесячный размер оплаты труда на одного работника, руб.</t>
  </si>
  <si>
    <t>Фонд оплаты труда в год              (гр.2 х гр.3 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</si>
  <si>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</si>
  <si>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</si>
  <si>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</si>
  <si>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</si>
  <si>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Штатная численность, единиц</t>
  </si>
  <si>
    <t>Начисления на выплаты по оплате труда, руб. (213)</t>
  </si>
  <si>
    <t>Наименование</t>
  </si>
  <si>
    <t>Количество работников, чел.</t>
  </si>
  <si>
    <t>Средний размер выплаты на одного работника в день, руб.</t>
  </si>
  <si>
    <t>Количество дней</t>
  </si>
  <si>
    <t>Сумма, руб. (гр.2 х гр.3 х гр.4)</t>
  </si>
  <si>
    <t>Суточные</t>
  </si>
  <si>
    <t>Количество услуг перевозки, шт.</t>
  </si>
  <si>
    <t>Цена услуги перевозки, руб.</t>
  </si>
  <si>
    <t>Сумма, руб. (гр.2 х гр.3)</t>
  </si>
  <si>
    <t>Служебные командировки</t>
  </si>
  <si>
    <t>Количество участников, чел.</t>
  </si>
  <si>
    <t>Средний размер выплаты на одного участника в день, руб.</t>
  </si>
  <si>
    <t>Суточные, денежные средства спортсменам на мероприятиях</t>
  </si>
  <si>
    <t>Численность работников, получающий пособие</t>
  </si>
  <si>
    <t>Средний размер выплат в год на одного работника</t>
  </si>
  <si>
    <t xml:space="preserve">Сумма, руб. (гр.2 х гр.3) </t>
  </si>
  <si>
    <t>Пособие за первые три дня временной нетрудоспособности</t>
  </si>
  <si>
    <t>Количество выплат в год на одного работника</t>
  </si>
  <si>
    <t>Размер выплаты (пособия) в месяц, руб.</t>
  </si>
  <si>
    <t>Пособие по уходу за ребенком</t>
  </si>
  <si>
    <t>Размер одной выплаты, руб.</t>
  </si>
  <si>
    <t xml:space="preserve">Количество выплат в год </t>
  </si>
  <si>
    <t>Общая сумма выплат, руб. (гр.2 х гр.3)</t>
  </si>
  <si>
    <t>Налоговая база, руб.</t>
  </si>
  <si>
    <t>Ставка налога, %</t>
  </si>
  <si>
    <t>Сумма исчисленного налога, подлежащего уплате, руб.                          (гр. 2 х гр.3/100)</t>
  </si>
  <si>
    <t>Уплата налога на имущество</t>
  </si>
  <si>
    <t>Уплата налога на землю</t>
  </si>
  <si>
    <t>Код вида расходов 852</t>
  </si>
  <si>
    <t xml:space="preserve">Сумма, руб.                          </t>
  </si>
  <si>
    <t>Транспортный налог</t>
  </si>
  <si>
    <t>Х</t>
  </si>
  <si>
    <t>…</t>
  </si>
  <si>
    <t>Код вида расходов 853</t>
  </si>
  <si>
    <t>….</t>
  </si>
  <si>
    <t>Количество номеров</t>
  </si>
  <si>
    <t>Средняя стоимость за единицу в месяц, руб.</t>
  </si>
  <si>
    <t>Телефонная связь</t>
  </si>
  <si>
    <t>Почтовая связь</t>
  </si>
  <si>
    <t>Количество услуг перевозки</t>
  </si>
  <si>
    <t>Размер потребления ресурсов</t>
  </si>
  <si>
    <t>Тариф (с учетом НДС), руб.</t>
  </si>
  <si>
    <t>Количество (кв.м.)</t>
  </si>
  <si>
    <t>Стоимость у учетом НДС, руб.</t>
  </si>
  <si>
    <t>Аренда помещений</t>
  </si>
  <si>
    <t>Количество работ (услуг)</t>
  </si>
  <si>
    <t>Стоимость работ (услуг), руб.</t>
  </si>
  <si>
    <t>Техническое обслуживание и ремонт оргтехники</t>
  </si>
  <si>
    <t>Вывоз ТБО</t>
  </si>
  <si>
    <t>Заправка картриджей</t>
  </si>
  <si>
    <t>Техническое обслуживание транспортных средств</t>
  </si>
  <si>
    <t>Количество договоров</t>
  </si>
  <si>
    <t>Стоимость услуги, руб.</t>
  </si>
  <si>
    <t>Сопровождение программного обеспечения</t>
  </si>
  <si>
    <t>Услуги охраны</t>
  </si>
  <si>
    <t>Периодические издания</t>
  </si>
  <si>
    <t>Количество</t>
  </si>
  <si>
    <t>Средняя стоимость, руб.</t>
  </si>
  <si>
    <t>Объекты основных средств</t>
  </si>
  <si>
    <t xml:space="preserve">Код вида расходов </t>
  </si>
  <si>
    <t>Итого</t>
  </si>
  <si>
    <t>Код вида расходов</t>
  </si>
  <si>
    <t>Стоимость 1 кв.м.</t>
  </si>
  <si>
    <t>Сумма, руб.(гр. 2 х гр. 3)</t>
  </si>
  <si>
    <t>Сумма, руб. (гр. 2 х гр. 3)</t>
  </si>
  <si>
    <t xml:space="preserve">Руководитель учреждения          </t>
  </si>
  <si>
    <t xml:space="preserve">Главный бухгалтер учреждения      </t>
  </si>
  <si>
    <t xml:space="preserve">Исполнитель                         </t>
  </si>
  <si>
    <t>тел.</t>
  </si>
  <si>
    <t>Плата за загрязнение окружающей среды</t>
  </si>
  <si>
    <t>…..</t>
  </si>
  <si>
    <t>Взносы по оплате медицинских осмотров</t>
  </si>
  <si>
    <t>Другие экономические санкции</t>
  </si>
  <si>
    <t>Молоко</t>
  </si>
  <si>
    <t>Численность работников, получающий продукт в натуральной форме</t>
  </si>
  <si>
    <t>Сумма, руб. (гр.2 х гр.3*кол-во месяцев получающих продукт)</t>
  </si>
  <si>
    <t>Услуги и работы в рамках проведения капиатального ремонта</t>
  </si>
  <si>
    <t>Услуги и работы в рамках проведения капитального ремонта</t>
  </si>
  <si>
    <t>Доходы от оказания услуг (выполнения работ)</t>
  </si>
  <si>
    <t>Сумма, руб.</t>
  </si>
  <si>
    <t>Плата (тариф) арендной платы за единицу площади (объект), руб</t>
  </si>
  <si>
    <t>Планируемый объем предоставления имущества в аренду (в натуральных показателях)</t>
  </si>
  <si>
    <t>1.1. Расчет доходов от собственности</t>
  </si>
  <si>
    <t>Недвижимое имущество</t>
  </si>
  <si>
    <t>Субсидии на финансове обеспечение выполнения государственного задания</t>
  </si>
  <si>
    <t xml:space="preserve">Сумма соглашения, руб. </t>
  </si>
  <si>
    <t>Планируемый объем оказания услуг (работ)</t>
  </si>
  <si>
    <t>Плата (тариф) за  единицу услуги (работы), руб.</t>
  </si>
  <si>
    <t>1.2. Расчет доходов от плановых поступлений от оказания услуг (выполнения работ) (в том числе в виде субсидии на финансове обеспечение выполнения государственного задания)</t>
  </si>
  <si>
    <t>Штрафы…</t>
  </si>
  <si>
    <t>1.3. Расчет доходов в виде штрафов, возмещения ущерба</t>
  </si>
  <si>
    <t>1.4. Расчет доходов от безвозмездных денежных поступлений</t>
  </si>
  <si>
    <t>1.6. Расчет доходов от операций с активами</t>
  </si>
  <si>
    <t>Реализация неиспользуемого имущества</t>
  </si>
  <si>
    <t>2.2. Обоснования (расчеты) выплат персоналу (строка 213)</t>
  </si>
  <si>
    <t>1. Обоснования (расчеты) доходов к плану финансово-хозяйственной деятельности (……………….) на 20___ год</t>
  </si>
  <si>
    <t>Плата (тариф) за  единицу, руб.</t>
  </si>
  <si>
    <t xml:space="preserve">Размер прогнозируемых поступлений, руб. </t>
  </si>
  <si>
    <t>Целевые субсидии</t>
  </si>
  <si>
    <t>Заработная плата, руб. (211,266)</t>
  </si>
  <si>
    <t>Сумма, руб. (гр.2 х гр.3х12)</t>
  </si>
  <si>
    <t>1.5. Расчет доходов в виде целевых субсидий</t>
  </si>
  <si>
    <t>2. Обоснования (расчеты) расходов к плану финансово-хозяйственной деятельности (………………...) на 20___ год</t>
  </si>
  <si>
    <t>2.1. Обоснования (расчеты) выплат персоналу (строка 211, 266)</t>
  </si>
  <si>
    <t>II. Поступления и выплаты</t>
  </si>
  <si>
    <t>III. Поступления и выплаты</t>
  </si>
  <si>
    <t>I. Сведения по выплатам на закупки товаров, работ, услуг</t>
  </si>
  <si>
    <t>I. Поступления и выплаты</t>
  </si>
  <si>
    <t>Налог на прибыль</t>
  </si>
  <si>
    <t>Налог на добавленную стоимость</t>
  </si>
  <si>
    <t>Прочие налоги, уменьшающие доход</t>
  </si>
  <si>
    <t>Сумма выплат по расходам на закупку товаров, работ и услуг</t>
  </si>
  <si>
    <t>в соответствии с Федеральным законом от 5 апреля 2013 г. № 44-ФЗ «О контрактной системе в сфере закупок товаров,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</si>
  <si>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</si>
  <si>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оплату контрактов заключенных до начала финансового года</t>
  </si>
  <si>
    <t>Прочие несоциальные выплаты персоналу в натуральной форме</t>
  </si>
  <si>
    <t>На оплату контрактов заключенных по году начало закупки</t>
  </si>
  <si>
    <t>2.3. Обоснования (расчеты) расходов на прочие несоциальные выплату персонала в денежной форме (строка 212)</t>
  </si>
  <si>
    <t>2.5. Обоснования (расчеты) выплат персоналу при использовании личного транспорта для служебных целей (строка 222)</t>
  </si>
  <si>
    <t>2.6. Обоснования (расчеты) выплат персоналу при направлении в служебные командировки (строка 226)</t>
  </si>
  <si>
    <t>2.7. Обоснования (расчеты) выплат персоналу при направлении учащихся организации на мероприятия, и иные платежи (строка 226)</t>
  </si>
  <si>
    <t>2.8. Обоснования (расчеты) выплат персоналу по уходу за ребенком и выплат по временной нетрудоспособности работников (строка 266,267)</t>
  </si>
  <si>
    <t>2.9. Обоснования (расчеты) расходов на социальные и иные выплаты населения (строка 264)</t>
  </si>
  <si>
    <t>2.11. Обоснования (расчеты) расходов на иные выплаты текущего характера физическим лицам (строка 296)</t>
  </si>
  <si>
    <t>340</t>
  </si>
  <si>
    <t>350</t>
  </si>
  <si>
    <t>360</t>
  </si>
  <si>
    <t>2.12. Обоснования (расчеты) расходов на уплату штрафов за нарушение законодательства и иные выплаты, экономические санкции (строка 292,293,295,296,297)</t>
  </si>
  <si>
    <t>2.13 Обоснования (расчеты) расходов по выплатам на закупку товаров, работ, услуг</t>
  </si>
  <si>
    <t>2.13.1. Обоснования (расчеты) расходов на прочие несоциальные выплаты персоналу в натуральной форме (строка 214)</t>
  </si>
  <si>
    <t>2.13.2. Обоснования (расчеты) расходов на оплату услуг связи (строка 221)</t>
  </si>
  <si>
    <t>2.13.3. Обоснования (расчеты) расходов на оплату транспортных услуг (строка 222)</t>
  </si>
  <si>
    <t>2.13.4. Обоснования (расчеты) расходов на оплату коммунальных услуг (строка 223)</t>
  </si>
  <si>
    <t>2.13.5. Обоснования (расчеты) расходов на оплату аренды имущества (строка 224)</t>
  </si>
  <si>
    <t>2.13.6. Обоснования (расчеты) расходов на оплату работ, услуг по содержанию имущества (строка 225)</t>
  </si>
  <si>
    <t>2.13.7. Обоснования (расчеты) расходов на оплату прочих работ, услуг (строка 226)</t>
  </si>
  <si>
    <t>2.13.8. Обоснования (расчеты) расходов на оплату страхования (строка 227)</t>
  </si>
  <si>
    <t>2.13.9. Обоснования (расчеты) расходов на уплату штрафов за нарушение законодательства и иные выплаты текущего характера (строка 296,297)</t>
  </si>
  <si>
    <t>2.13.10. Обоснования (расчеты) расходов на приобретение основных средств  (строки 310)</t>
  </si>
  <si>
    <t>2.13.11. Обоснования (расчеты) расходов на приобретение  материальных запасов (строки 340)</t>
  </si>
  <si>
    <t>2.10. Обоснования (расчеты) расходов на уплату налогов, пошлин и сборов (строка 291)</t>
  </si>
  <si>
    <t>2.4. Обоснования (расчеты) расходов на прочие несоциальные выплату персонала в натуральной форме (строка 214)</t>
  </si>
  <si>
    <t>Количество, единиц</t>
  </si>
  <si>
    <t>Стоимость за единицу, рублей</t>
  </si>
  <si>
    <t>210+290 не в закупках</t>
  </si>
  <si>
    <t>отклонение</t>
  </si>
  <si>
    <t>выплаты всего - отклонение</t>
  </si>
  <si>
    <t>2021 год</t>
  </si>
  <si>
    <t>2022 год</t>
  </si>
  <si>
    <t>Приносящая доход деятельности</t>
  </si>
  <si>
    <t>Приносящая доход деятельность</t>
  </si>
  <si>
    <t>Итого 341</t>
  </si>
  <si>
    <t>Итого 342</t>
  </si>
  <si>
    <t>Итого 343</t>
  </si>
  <si>
    <t>Итого 344</t>
  </si>
  <si>
    <t>Итого 345</t>
  </si>
  <si>
    <t>Итого 346</t>
  </si>
  <si>
    <t>Итого 349</t>
  </si>
  <si>
    <t>Фонд оплаты труда, руб. (211,213,266)</t>
  </si>
  <si>
    <t>Итого 292</t>
  </si>
  <si>
    <t>Итого 293</t>
  </si>
  <si>
    <t>Итого 295</t>
  </si>
  <si>
    <t>Итого 296</t>
  </si>
  <si>
    <t>Итого 297</t>
  </si>
  <si>
    <t>2.13.11. Обоснования (расчеты) расходов на приобретение нематериальных активов  (строки 320)</t>
  </si>
  <si>
    <t>2.13.12. Обоснования (расчеты) расходов на приобретение  материальных запасов (строки 340)</t>
  </si>
  <si>
    <t>ОСТАТОК на начало</t>
  </si>
  <si>
    <t>Контроль</t>
  </si>
  <si>
    <t>1.7. Расчет доходов от прочих поступлений</t>
  </si>
  <si>
    <t>Код вида доходов</t>
  </si>
  <si>
    <t>Обоснования (расчеты) доходов и расходов к плану финансово-хозяйственной деятельности (……………….) на 20___ год</t>
  </si>
  <si>
    <t xml:space="preserve"> Обоснования (расчеты) доходов и расходов к плану финансово-хозяйственной деятельности (за счет приносящей доход деятельности) на 20___ год</t>
  </si>
  <si>
    <t>расходы</t>
  </si>
  <si>
    <t>Доходы</t>
  </si>
  <si>
    <t>1.8. Расчет выплат уменьшающих доход</t>
  </si>
  <si>
    <t>IV. Сведения по выплатам на закупки товаров, работ, услуг</t>
  </si>
  <si>
    <t>V. Сведения по выплатам на закупки товаров, работ, услуг</t>
  </si>
  <si>
    <t>VI. Сведения по выплатам на закупки товаров, работ, услуг</t>
  </si>
  <si>
    <t>VII. Поступления и выплаты</t>
  </si>
  <si>
    <t>VIII. Поступления и выплаты</t>
  </si>
  <si>
    <t>IX. Поступления и выплаты</t>
  </si>
  <si>
    <t>X. Сведения по выплатам на закупки товаров, работ, услуг</t>
  </si>
  <si>
    <t>XI. Сведения по выплатам на закупки товаров, работ, услуг</t>
  </si>
  <si>
    <t>XII. Сведения по выплатам на закупки товаров, работ, услуг</t>
  </si>
  <si>
    <t xml:space="preserve">Сумма по соглашению, руб. </t>
  </si>
  <si>
    <t>Безвозмездные денежные поступления текущего характера</t>
  </si>
  <si>
    <t>Прочие поступления</t>
  </si>
  <si>
    <t>Увеличение остатков денежных средств за счет возмещения средств от фонда социального страхования прошлых лет</t>
  </si>
  <si>
    <t>(за счет субсидии на выполнение государственного задания) на  2020  год</t>
  </si>
  <si>
    <t>Новохацкая Н.В.</t>
  </si>
  <si>
    <t>Меденцова А.В.</t>
  </si>
  <si>
    <t>(за счет субсидии на выполнение государственного задания) на 2020 год</t>
  </si>
  <si>
    <t>(за счет приносящей доход деятельности) на 2020 год</t>
  </si>
  <si>
    <t>(за счет субсидии на выполнение государственного задания) на плановый период 2021 и 2022 годов</t>
  </si>
  <si>
    <t>(за счет приносящей доход деятельности) на плановый период 2021 и 2022 годов</t>
  </si>
  <si>
    <t>2021 г.</t>
  </si>
  <si>
    <t>2022 г.</t>
  </si>
  <si>
    <t>2021г.</t>
  </si>
  <si>
    <t>Обоснования (расчеты) доходов и расходов к плану финансово-хозяйственной деятельности (за счет субсидии на выполнение государственного задания на 2020 год</t>
  </si>
  <si>
    <t>1. Обоснования (расчеты) доходов к плану финансово-хозяйственной деятельности (за счет субсидии на выполнение государственного задания) на 2020 год</t>
  </si>
  <si>
    <t>2. Обоснования (расчеты) расходов к плану финансово-хозяйственной деятельности (за счет субсидии на выполнение государственного задания) на 2020 год</t>
  </si>
  <si>
    <t>Директор</t>
  </si>
  <si>
    <t>Главный бухгалтер</t>
  </si>
  <si>
    <t>Главный  хранитель музейных предметов</t>
  </si>
  <si>
    <t>Научный сотрудник</t>
  </si>
  <si>
    <t>Младший научный сотрудник</t>
  </si>
  <si>
    <t>Музейный смотритель</t>
  </si>
  <si>
    <t>Государственная пошлина</t>
  </si>
  <si>
    <t>Контрольная проверка дымоходов</t>
  </si>
  <si>
    <t>Обслуживание сайта учреждения</t>
  </si>
  <si>
    <t>тел.8(86557)26730</t>
  </si>
  <si>
    <t>Обоснования (расчеты) доходов и расходов к плану финансово-хозяйственной деятельности (за счет субсидии на выполнение государственного задания на 2021 год</t>
  </si>
  <si>
    <t>1. Обоснования (расчеты) доходов к плану финансово-хозяйственной деятельности (за счет субсидии на выполнение государственного задания) на 2021 год</t>
  </si>
  <si>
    <t>тел. 8(86557)26730</t>
  </si>
  <si>
    <t>(за счет целевых субсидий) на 2020 год</t>
  </si>
  <si>
    <t>Меры социальной поддержки отдельных категорий граждан</t>
  </si>
  <si>
    <t>Обоснования (расчеты) доходов и расходов к плану финансово-хозяйственной деятельности (за счет субсидии на выполнение государственного задания на 2022 год</t>
  </si>
  <si>
    <t>1. Обоснования (расчеты) доходов к плану финансово-хозяйственной деятельности (за счет субсидии на выполнение государственного задания) на 2022 год</t>
  </si>
  <si>
    <t>2. Обоснования (расчеты) расходов к плану финансово-хозяйственной деятельности (за счет субсидии на выполнение государственного задания) на 2022год</t>
  </si>
  <si>
    <t>2. Обоснования (расчеты) расходов к плану финансово-хозяйственной деятельности (за счет субсидии на выполнение государственного задания) на 2021 год</t>
  </si>
  <si>
    <t>Обоснования (расчеты) доходов и расходов к плану финансово-хозяйственной деятельности (за счет приносящей доход деятельности) на 2020 год</t>
  </si>
  <si>
    <t>1. Обоснования (расчеты) доходов к плану финансово-хозяйственной деятельности (за счет приносящей доход деятельности) на 2020 год</t>
  </si>
  <si>
    <t>2. Обоснования (расчеты) расходов к плану финансово-хозяйственной деятельности (за счет приносящей доход деятельности) на 2020 год</t>
  </si>
  <si>
    <t>Обоснования (расчеты) доходов и расходов к плану финансово-хозяйственной деятельности (за счет приносящей доход деятельности) на 2021 год</t>
  </si>
  <si>
    <t>Обоснования (расчеты) доходов и расходов к плану финансово-хозяйственной деятельности (за счет приносящей доход деятельности) на 2022 год</t>
  </si>
  <si>
    <t>1. Обоснования (расчеты) доходов к плану финансово-хозяйственной деятельности (за счет приносящей доход деятельности) на 2022 год</t>
  </si>
  <si>
    <t>Обоснования (расчеты) доходов и расходов к плану финансово-хозяйственной деятельности (за счет целевых субсидий)на 2020 год</t>
  </si>
  <si>
    <t>1. Обоснования (расчеты) доходов к плану финансово-хозяйственной деятельности (за счет  целевых субсидий) на 2020 год</t>
  </si>
  <si>
    <t>Обоснования (расчеты) доходов и расходов к плану финансово-хозяйственной деятельности (за счет субсидии на выполнение государственного задания на 20 год</t>
  </si>
  <si>
    <t>1. Обоснования (расчеты) доходов к плану финансово-хозяйственной деятельности (за счет субсидии на выполнение государственного задания) на 20 год</t>
  </si>
  <si>
    <t>Меры  социальной поддержки отдельным категориям граждан</t>
  </si>
  <si>
    <t>1. Обоснования (расчеты) доходов к плану финансово-хозяйственной деятельности (за счет приносящей доход деятельности) на 2021 год</t>
  </si>
  <si>
    <t>Новохацкая Н.В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</si>
</sst>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3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tabSelected="1" topLeftCell="A34" zoomScale="85" zoomScaleNormal="85" workbookViewId="0">
      <selection activeCell="E42" sqref="E42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4" width="20.7109375" style="7" customWidth="1"/>
    <col min="5" max="6" width="20.42578125" style="7" customWidth="1"/>
    <col min="7" max="7" width="10" style="7" bestFit="1" customWidth="1"/>
    <col min="8" max="10" width="12.28515625" style="7" bestFit="1" customWidth="1"/>
    <col min="11" max="16384" width="8.85546875" style="7"/>
  </cols>
  <sheetData>
    <row r="1" spans="1:6" ht="18.75">
      <c r="A1" s="150" t="s">
        <v>193</v>
      </c>
      <c r="B1" s="150"/>
      <c r="C1" s="150"/>
      <c r="D1" s="150"/>
      <c r="E1" s="150"/>
      <c r="F1" s="150"/>
    </row>
    <row r="2" spans="1:6" ht="18.75">
      <c r="A2" s="150" t="s">
        <v>274</v>
      </c>
      <c r="B2" s="150"/>
      <c r="C2" s="150"/>
      <c r="D2" s="150"/>
      <c r="E2" s="150"/>
      <c r="F2" s="150"/>
    </row>
    <row r="3" spans="1:6">
      <c r="A3" s="30"/>
    </row>
    <row r="4" spans="1:6" ht="19.5" thickBot="1">
      <c r="A4" s="6"/>
      <c r="F4" s="6" t="s">
        <v>51</v>
      </c>
    </row>
    <row r="5" spans="1:6" ht="18.600000000000001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</v>
      </c>
      <c r="F5" s="148"/>
    </row>
    <row r="6" spans="1:6" ht="115.15" customHeight="1" thickBot="1">
      <c r="A6" s="154"/>
      <c r="B6" s="149"/>
      <c r="C6" s="156"/>
      <c r="D6" s="149"/>
      <c r="E6" s="118" t="s">
        <v>3</v>
      </c>
      <c r="F6" s="118" t="s">
        <v>4</v>
      </c>
    </row>
    <row r="7" spans="1:6" ht="15.7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ht="56.25">
      <c r="A8" s="39" t="s">
        <v>47</v>
      </c>
      <c r="B8" s="40" t="s">
        <v>5</v>
      </c>
      <c r="C8" s="40" t="s">
        <v>5</v>
      </c>
      <c r="D8" s="41">
        <f>E8+F8</f>
        <v>0</v>
      </c>
      <c r="E8" s="41">
        <v>0</v>
      </c>
      <c r="F8" s="41">
        <v>0</v>
      </c>
    </row>
    <row r="9" spans="1:6" ht="56.25">
      <c r="A9" s="116" t="s">
        <v>48</v>
      </c>
      <c r="B9" s="120" t="s">
        <v>5</v>
      </c>
      <c r="C9" s="120" t="s">
        <v>5</v>
      </c>
      <c r="D9" s="5">
        <f t="shared" ref="D9:D72" si="0">E9+F9</f>
        <v>4.6566128730773926E-10</v>
      </c>
      <c r="E9" s="5">
        <f>E8+E10-E17+E90</f>
        <v>4.6566128730773926E-10</v>
      </c>
      <c r="F9" s="5">
        <f>F8+F10-F17+F90</f>
        <v>0</v>
      </c>
    </row>
    <row r="10" spans="1:6" ht="18.75">
      <c r="A10" s="116" t="s">
        <v>49</v>
      </c>
      <c r="B10" s="120" t="s">
        <v>5</v>
      </c>
      <c r="C10" s="120" t="s">
        <v>5</v>
      </c>
      <c r="D10" s="5">
        <f t="shared" si="0"/>
        <v>3205387.66</v>
      </c>
      <c r="E10" s="2">
        <f>E12+E13</f>
        <v>3205387.66</v>
      </c>
      <c r="F10" s="2">
        <f>F12+F13+F90</f>
        <v>0</v>
      </c>
    </row>
    <row r="11" spans="1:6" ht="18.75">
      <c r="A11" s="116" t="s">
        <v>6</v>
      </c>
      <c r="B11" s="120"/>
      <c r="C11" s="120"/>
      <c r="D11" s="5"/>
      <c r="E11" s="2"/>
      <c r="F11" s="2"/>
    </row>
    <row r="12" spans="1:6" ht="112.5">
      <c r="A12" s="116" t="s">
        <v>70</v>
      </c>
      <c r="B12" s="120">
        <v>130</v>
      </c>
      <c r="C12" s="120" t="s">
        <v>5</v>
      </c>
      <c r="D12" s="5">
        <f t="shared" si="0"/>
        <v>3205387.66</v>
      </c>
      <c r="E12" s="2">
        <v>3205387.66</v>
      </c>
      <c r="F12" s="2">
        <v>0</v>
      </c>
    </row>
    <row r="13" spans="1:6" ht="37.5">
      <c r="A13" s="116" t="s">
        <v>50</v>
      </c>
      <c r="B13" s="120" t="s">
        <v>5</v>
      </c>
      <c r="C13" s="120" t="s">
        <v>5</v>
      </c>
      <c r="D13" s="5">
        <f t="shared" si="0"/>
        <v>0</v>
      </c>
      <c r="E13" s="2">
        <f>E15+E16</f>
        <v>0</v>
      </c>
      <c r="F13" s="2">
        <f>F15+F16</f>
        <v>0</v>
      </c>
    </row>
    <row r="14" spans="1:6" ht="18.75">
      <c r="A14" s="116" t="s">
        <v>9</v>
      </c>
      <c r="B14" s="120"/>
      <c r="C14" s="120"/>
      <c r="D14" s="5"/>
      <c r="E14" s="2"/>
      <c r="F14" s="2"/>
    </row>
    <row r="15" spans="1:6" ht="131.25">
      <c r="A15" s="116" t="s">
        <v>71</v>
      </c>
      <c r="B15" s="120">
        <v>510</v>
      </c>
      <c r="C15" s="120" t="s">
        <v>5</v>
      </c>
      <c r="D15" s="5">
        <f t="shared" si="0"/>
        <v>0</v>
      </c>
      <c r="E15" s="2">
        <v>0</v>
      </c>
      <c r="F15" s="2">
        <v>0</v>
      </c>
    </row>
    <row r="16" spans="1:6" ht="150">
      <c r="A16" s="116" t="s">
        <v>273</v>
      </c>
      <c r="B16" s="120">
        <v>510</v>
      </c>
      <c r="C16" s="120" t="s">
        <v>5</v>
      </c>
      <c r="D16" s="5">
        <f t="shared" si="0"/>
        <v>0</v>
      </c>
      <c r="E16" s="2">
        <v>0</v>
      </c>
      <c r="F16" s="2">
        <v>0</v>
      </c>
    </row>
    <row r="17" spans="1:8" ht="18.75">
      <c r="A17" s="116" t="s">
        <v>7</v>
      </c>
      <c r="B17" s="120" t="s">
        <v>5</v>
      </c>
      <c r="C17" s="120">
        <v>900</v>
      </c>
      <c r="D17" s="5">
        <f t="shared" si="0"/>
        <v>3205387.6599999997</v>
      </c>
      <c r="E17" s="2">
        <f>E19+E77</f>
        <v>3205387.6599999997</v>
      </c>
      <c r="F17" s="2">
        <f>F19+F77</f>
        <v>0</v>
      </c>
    </row>
    <row r="18" spans="1:8" ht="18.75">
      <c r="A18" s="116" t="s">
        <v>6</v>
      </c>
      <c r="B18" s="120"/>
      <c r="C18" s="120"/>
      <c r="D18" s="5"/>
      <c r="E18" s="2"/>
      <c r="F18" s="2"/>
    </row>
    <row r="19" spans="1:8" ht="18.75">
      <c r="A19" s="116" t="s">
        <v>8</v>
      </c>
      <c r="B19" s="120" t="s">
        <v>5</v>
      </c>
      <c r="C19" s="120">
        <v>200</v>
      </c>
      <c r="D19" s="5">
        <f t="shared" si="0"/>
        <v>3196087.6599999997</v>
      </c>
      <c r="E19" s="2">
        <f>E21+E29+E53+E59</f>
        <v>3196087.6599999997</v>
      </c>
      <c r="F19" s="2">
        <f>F21+F29+F53+F59</f>
        <v>0</v>
      </c>
    </row>
    <row r="20" spans="1:8" ht="14.45" customHeight="1">
      <c r="A20" s="116" t="s">
        <v>9</v>
      </c>
      <c r="B20" s="120"/>
      <c r="C20" s="120"/>
      <c r="D20" s="5"/>
      <c r="E20" s="2"/>
      <c r="F20" s="2"/>
    </row>
    <row r="21" spans="1:8" ht="75">
      <c r="A21" s="116" t="s">
        <v>10</v>
      </c>
      <c r="B21" s="120" t="s">
        <v>5</v>
      </c>
      <c r="C21" s="120">
        <v>210</v>
      </c>
      <c r="D21" s="5">
        <f t="shared" si="0"/>
        <v>2837549.51</v>
      </c>
      <c r="E21" s="2">
        <f>E23+E24+E25+E26</f>
        <v>2837549.51</v>
      </c>
      <c r="F21" s="2">
        <f>F23+F24+F25+F26</f>
        <v>0</v>
      </c>
    </row>
    <row r="22" spans="1:8" ht="18.75">
      <c r="A22" s="116" t="s">
        <v>9</v>
      </c>
      <c r="B22" s="120"/>
      <c r="C22" s="120"/>
      <c r="D22" s="5"/>
      <c r="E22" s="2"/>
      <c r="F22" s="2"/>
    </row>
    <row r="23" spans="1:8" ht="18.75">
      <c r="A23" s="116" t="s">
        <v>11</v>
      </c>
      <c r="B23" s="120">
        <v>111</v>
      </c>
      <c r="C23" s="120">
        <v>211</v>
      </c>
      <c r="D23" s="5">
        <f t="shared" si="0"/>
        <v>2177985.7999999998</v>
      </c>
      <c r="E23" s="2">
        <f>2183985.8-6000</f>
        <v>2177985.7999999998</v>
      </c>
      <c r="F23" s="2">
        <v>0</v>
      </c>
    </row>
    <row r="24" spans="1:8" ht="75">
      <c r="A24" s="116" t="s">
        <v>12</v>
      </c>
      <c r="B24" s="120">
        <v>112</v>
      </c>
      <c r="C24" s="120">
        <v>212</v>
      </c>
      <c r="D24" s="5">
        <f t="shared" si="0"/>
        <v>0</v>
      </c>
      <c r="E24" s="2">
        <f>12165-12165</f>
        <v>0</v>
      </c>
      <c r="F24" s="2">
        <v>0</v>
      </c>
    </row>
    <row r="25" spans="1:8" ht="56.25">
      <c r="A25" s="116" t="s">
        <v>13</v>
      </c>
      <c r="B25" s="120">
        <v>119</v>
      </c>
      <c r="C25" s="120">
        <v>213</v>
      </c>
      <c r="D25" s="5">
        <f t="shared" si="0"/>
        <v>659563.71</v>
      </c>
      <c r="E25" s="2">
        <v>659563.71</v>
      </c>
      <c r="F25" s="2">
        <v>0</v>
      </c>
    </row>
    <row r="26" spans="1:8" ht="93.75">
      <c r="A26" s="116" t="s">
        <v>201</v>
      </c>
      <c r="B26" s="120" t="s">
        <v>5</v>
      </c>
      <c r="C26" s="120">
        <v>214</v>
      </c>
      <c r="D26" s="5">
        <f>E26+F26</f>
        <v>0</v>
      </c>
      <c r="E26" s="2">
        <f>E27+E28</f>
        <v>0</v>
      </c>
      <c r="F26" s="2">
        <f>F27+F28</f>
        <v>0</v>
      </c>
    </row>
    <row r="27" spans="1:8" ht="18.75">
      <c r="A27" s="157" t="s">
        <v>6</v>
      </c>
      <c r="B27" s="120">
        <v>112</v>
      </c>
      <c r="C27" s="120">
        <v>214</v>
      </c>
      <c r="D27" s="5">
        <f t="shared" si="0"/>
        <v>0</v>
      </c>
      <c r="E27" s="2">
        <v>0</v>
      </c>
      <c r="F27" s="2">
        <v>0</v>
      </c>
    </row>
    <row r="28" spans="1:8" ht="18.75">
      <c r="A28" s="158"/>
      <c r="B28" s="120">
        <v>244</v>
      </c>
      <c r="C28" s="120">
        <v>214</v>
      </c>
      <c r="D28" s="5">
        <v>0</v>
      </c>
      <c r="E28" s="2">
        <v>0</v>
      </c>
      <c r="F28" s="2">
        <v>0</v>
      </c>
    </row>
    <row r="29" spans="1:8" ht="37.5">
      <c r="A29" s="116" t="s">
        <v>14</v>
      </c>
      <c r="B29" s="120" t="s">
        <v>5</v>
      </c>
      <c r="C29" s="120">
        <v>220</v>
      </c>
      <c r="D29" s="5">
        <f t="shared" si="0"/>
        <v>345408.15</v>
      </c>
      <c r="E29" s="2">
        <f>E31+E32+E35+E42+E43+E46+E52</f>
        <v>345408.15</v>
      </c>
      <c r="F29" s="2">
        <f>F31+F32+F35+F42+F43+F46+F52</f>
        <v>0</v>
      </c>
      <c r="H29" s="50"/>
    </row>
    <row r="30" spans="1:8" ht="18.75">
      <c r="A30" s="116" t="s">
        <v>9</v>
      </c>
      <c r="B30" s="120"/>
      <c r="C30" s="120"/>
      <c r="D30" s="5"/>
      <c r="E30" s="2"/>
      <c r="F30" s="2"/>
    </row>
    <row r="31" spans="1:8" ht="22.15" customHeight="1">
      <c r="A31" s="116" t="s">
        <v>15</v>
      </c>
      <c r="B31" s="120">
        <v>244</v>
      </c>
      <c r="C31" s="120">
        <v>221</v>
      </c>
      <c r="D31" s="5">
        <f t="shared" si="0"/>
        <v>12000</v>
      </c>
      <c r="E31" s="2">
        <v>12000</v>
      </c>
      <c r="F31" s="2">
        <v>0</v>
      </c>
    </row>
    <row r="32" spans="1:8" ht="37.5">
      <c r="A32" s="116" t="s">
        <v>16</v>
      </c>
      <c r="B32" s="120" t="s">
        <v>5</v>
      </c>
      <c r="C32" s="120">
        <v>222</v>
      </c>
      <c r="D32" s="5">
        <f t="shared" si="0"/>
        <v>0</v>
      </c>
      <c r="E32" s="2">
        <f>E33+E34</f>
        <v>0</v>
      </c>
      <c r="F32" s="2">
        <f>F33+F34</f>
        <v>0</v>
      </c>
    </row>
    <row r="33" spans="1:6" ht="18.75">
      <c r="A33" s="151" t="s">
        <v>6</v>
      </c>
      <c r="B33" s="120">
        <v>112</v>
      </c>
      <c r="C33" s="120">
        <v>222</v>
      </c>
      <c r="D33" s="5">
        <f t="shared" si="0"/>
        <v>0</v>
      </c>
      <c r="E33" s="2">
        <v>0</v>
      </c>
      <c r="F33" s="2">
        <v>0</v>
      </c>
    </row>
    <row r="34" spans="1:6" ht="18.75">
      <c r="A34" s="151"/>
      <c r="B34" s="120">
        <v>244</v>
      </c>
      <c r="C34" s="120">
        <v>222</v>
      </c>
      <c r="D34" s="5">
        <f t="shared" si="0"/>
        <v>0</v>
      </c>
      <c r="E34" s="2">
        <v>0</v>
      </c>
      <c r="F34" s="2">
        <v>0</v>
      </c>
    </row>
    <row r="35" spans="1:6" ht="37.5">
      <c r="A35" s="116" t="s">
        <v>17</v>
      </c>
      <c r="B35" s="120" t="s">
        <v>5</v>
      </c>
      <c r="C35" s="120">
        <v>223</v>
      </c>
      <c r="D35" s="5">
        <f t="shared" si="0"/>
        <v>87409.76</v>
      </c>
      <c r="E35" s="2">
        <f>E37+E38+E39+E40+E41</f>
        <v>87409.76</v>
      </c>
      <c r="F35" s="2">
        <f>F37+F38+F39+F40+F41</f>
        <v>0</v>
      </c>
    </row>
    <row r="36" spans="1:6" ht="22.9" customHeight="1">
      <c r="A36" s="116" t="s">
        <v>6</v>
      </c>
      <c r="B36" s="120"/>
      <c r="C36" s="120"/>
      <c r="D36" s="5"/>
      <c r="E36" s="2"/>
      <c r="F36" s="2"/>
    </row>
    <row r="37" spans="1:6" ht="56.25">
      <c r="A37" s="116" t="s">
        <v>18</v>
      </c>
      <c r="B37" s="120">
        <v>244</v>
      </c>
      <c r="C37" s="120">
        <v>223</v>
      </c>
      <c r="D37" s="5">
        <f t="shared" si="0"/>
        <v>0</v>
      </c>
      <c r="E37" s="2">
        <v>0</v>
      </c>
      <c r="F37" s="2">
        <v>0</v>
      </c>
    </row>
    <row r="38" spans="1:6" ht="37.5">
      <c r="A38" s="116" t="s">
        <v>19</v>
      </c>
      <c r="B38" s="120">
        <v>244</v>
      </c>
      <c r="C38" s="120">
        <v>223</v>
      </c>
      <c r="D38" s="5">
        <f t="shared" si="0"/>
        <v>61370</v>
      </c>
      <c r="E38" s="2">
        <v>61370</v>
      </c>
      <c r="F38" s="2">
        <v>0</v>
      </c>
    </row>
    <row r="39" spans="1:6" ht="58.5" customHeight="1">
      <c r="A39" s="116" t="s">
        <v>20</v>
      </c>
      <c r="B39" s="120">
        <v>244</v>
      </c>
      <c r="C39" s="120">
        <v>223</v>
      </c>
      <c r="D39" s="5">
        <f t="shared" si="0"/>
        <v>13650</v>
      </c>
      <c r="E39" s="2">
        <v>13650</v>
      </c>
      <c r="F39" s="2">
        <v>0</v>
      </c>
    </row>
    <row r="40" spans="1:6" ht="75">
      <c r="A40" s="116" t="s">
        <v>21</v>
      </c>
      <c r="B40" s="120">
        <v>244</v>
      </c>
      <c r="C40" s="120">
        <v>223</v>
      </c>
      <c r="D40" s="5">
        <f t="shared" si="0"/>
        <v>800</v>
      </c>
      <c r="E40" s="2">
        <v>800</v>
      </c>
      <c r="F40" s="2">
        <v>0</v>
      </c>
    </row>
    <row r="41" spans="1:6" ht="56.25">
      <c r="A41" s="116" t="s">
        <v>22</v>
      </c>
      <c r="B41" s="120">
        <v>244</v>
      </c>
      <c r="C41" s="120">
        <v>223</v>
      </c>
      <c r="D41" s="5">
        <f t="shared" si="0"/>
        <v>11589.76</v>
      </c>
      <c r="E41" s="2">
        <f>3420.99+8168.77</f>
        <v>11589.76</v>
      </c>
      <c r="F41" s="2">
        <v>0</v>
      </c>
    </row>
    <row r="42" spans="1:6" ht="143.44999999999999" customHeight="1">
      <c r="A42" s="116" t="s">
        <v>23</v>
      </c>
      <c r="B42" s="120">
        <v>244</v>
      </c>
      <c r="C42" s="120">
        <v>224</v>
      </c>
      <c r="D42" s="5">
        <f t="shared" si="0"/>
        <v>0</v>
      </c>
      <c r="E42" s="2">
        <v>0</v>
      </c>
      <c r="F42" s="2">
        <v>0</v>
      </c>
    </row>
    <row r="43" spans="1:6" ht="56.25">
      <c r="A43" s="116" t="s">
        <v>24</v>
      </c>
      <c r="B43" s="120" t="s">
        <v>5</v>
      </c>
      <c r="C43" s="120">
        <v>225</v>
      </c>
      <c r="D43" s="2">
        <f>D44+D45</f>
        <v>53961.72</v>
      </c>
      <c r="E43" s="2">
        <f>E44+E45</f>
        <v>53961.72</v>
      </c>
      <c r="F43" s="2">
        <f>F44+F45</f>
        <v>0</v>
      </c>
    </row>
    <row r="44" spans="1:6" ht="18.75">
      <c r="A44" s="151" t="s">
        <v>6</v>
      </c>
      <c r="B44" s="120">
        <v>243</v>
      </c>
      <c r="C44" s="120">
        <v>225</v>
      </c>
      <c r="D44" s="5">
        <f t="shared" si="0"/>
        <v>0</v>
      </c>
      <c r="E44" s="2">
        <v>0</v>
      </c>
      <c r="F44" s="2">
        <v>0</v>
      </c>
    </row>
    <row r="45" spans="1:6" ht="18.75">
      <c r="A45" s="151"/>
      <c r="B45" s="120">
        <v>244</v>
      </c>
      <c r="C45" s="120">
        <v>225</v>
      </c>
      <c r="D45" s="5">
        <f t="shared" si="0"/>
        <v>53961.72</v>
      </c>
      <c r="E45" s="2">
        <f>62130.49-8168.77</f>
        <v>53961.72</v>
      </c>
      <c r="F45" s="2">
        <v>0</v>
      </c>
    </row>
    <row r="46" spans="1:6" ht="37.5">
      <c r="A46" s="116" t="s">
        <v>58</v>
      </c>
      <c r="B46" s="120" t="s">
        <v>5</v>
      </c>
      <c r="C46" s="120">
        <v>226</v>
      </c>
      <c r="D46" s="5">
        <f t="shared" si="0"/>
        <v>192036.67</v>
      </c>
      <c r="E46" s="2">
        <f>E47+E48+E50+E51+E49</f>
        <v>192036.67</v>
      </c>
      <c r="F46" s="2">
        <f>F47+F48+F50+F51+F49</f>
        <v>0</v>
      </c>
    </row>
    <row r="47" spans="1:6" ht="18.75">
      <c r="A47" s="151" t="s">
        <v>6</v>
      </c>
      <c r="B47" s="120">
        <v>112</v>
      </c>
      <c r="C47" s="120">
        <v>226</v>
      </c>
      <c r="D47" s="5">
        <f t="shared" si="0"/>
        <v>12165</v>
      </c>
      <c r="E47" s="2">
        <f>12165</f>
        <v>12165</v>
      </c>
      <c r="F47" s="2">
        <v>0</v>
      </c>
    </row>
    <row r="48" spans="1:6" ht="18.75">
      <c r="A48" s="151"/>
      <c r="B48" s="120">
        <v>113</v>
      </c>
      <c r="C48" s="120">
        <v>226</v>
      </c>
      <c r="D48" s="5">
        <f t="shared" si="0"/>
        <v>0</v>
      </c>
      <c r="E48" s="2">
        <v>0</v>
      </c>
      <c r="F48" s="2">
        <v>0</v>
      </c>
    </row>
    <row r="49" spans="1:6" ht="18.75">
      <c r="A49" s="151"/>
      <c r="B49" s="120">
        <v>119</v>
      </c>
      <c r="C49" s="120">
        <v>226</v>
      </c>
      <c r="D49" s="5">
        <f t="shared" si="0"/>
        <v>0</v>
      </c>
      <c r="E49" s="2">
        <v>0</v>
      </c>
      <c r="F49" s="2">
        <v>0</v>
      </c>
    </row>
    <row r="50" spans="1:6" ht="18.75">
      <c r="A50" s="151"/>
      <c r="B50" s="120">
        <v>243</v>
      </c>
      <c r="C50" s="120">
        <v>226</v>
      </c>
      <c r="D50" s="5">
        <f t="shared" si="0"/>
        <v>0</v>
      </c>
      <c r="E50" s="2">
        <v>0</v>
      </c>
      <c r="F50" s="2">
        <v>0</v>
      </c>
    </row>
    <row r="51" spans="1:6" ht="18.75">
      <c r="A51" s="151"/>
      <c r="B51" s="120">
        <v>244</v>
      </c>
      <c r="C51" s="120">
        <v>226</v>
      </c>
      <c r="D51" s="5">
        <f t="shared" si="0"/>
        <v>179871.67</v>
      </c>
      <c r="E51" s="2">
        <v>179871.67</v>
      </c>
      <c r="F51" s="2">
        <v>0</v>
      </c>
    </row>
    <row r="52" spans="1:6" ht="18.75">
      <c r="A52" s="116" t="s">
        <v>25</v>
      </c>
      <c r="B52" s="120">
        <v>244</v>
      </c>
      <c r="C52" s="120">
        <v>227</v>
      </c>
      <c r="D52" s="5">
        <f t="shared" si="0"/>
        <v>0</v>
      </c>
      <c r="E52" s="2"/>
      <c r="F52" s="2"/>
    </row>
    <row r="53" spans="1:6" ht="37.5">
      <c r="A53" s="116" t="s">
        <v>26</v>
      </c>
      <c r="B53" s="120" t="s">
        <v>5</v>
      </c>
      <c r="C53" s="120">
        <v>260</v>
      </c>
      <c r="D53" s="5">
        <f t="shared" si="0"/>
        <v>6000</v>
      </c>
      <c r="E53" s="2">
        <f>E54+E55+E58</f>
        <v>6000</v>
      </c>
      <c r="F53" s="2">
        <f>F54+F55+F58</f>
        <v>0</v>
      </c>
    </row>
    <row r="54" spans="1:6" ht="112.5">
      <c r="A54" s="116" t="s">
        <v>27</v>
      </c>
      <c r="B54" s="120">
        <v>321</v>
      </c>
      <c r="C54" s="120">
        <v>264</v>
      </c>
      <c r="D54" s="5">
        <f t="shared" si="0"/>
        <v>0</v>
      </c>
      <c r="E54" s="2">
        <v>0</v>
      </c>
      <c r="F54" s="2">
        <v>0</v>
      </c>
    </row>
    <row r="55" spans="1:6" ht="93.75">
      <c r="A55" s="116" t="s">
        <v>28</v>
      </c>
      <c r="B55" s="120" t="s">
        <v>5</v>
      </c>
      <c r="C55" s="120">
        <v>266</v>
      </c>
      <c r="D55" s="5">
        <f t="shared" si="0"/>
        <v>6000</v>
      </c>
      <c r="E55" s="2">
        <f>E56+E57</f>
        <v>6000</v>
      </c>
      <c r="F55" s="2">
        <f>F56+F57</f>
        <v>0</v>
      </c>
    </row>
    <row r="56" spans="1:6" ht="18.75">
      <c r="A56" s="151" t="s">
        <v>6</v>
      </c>
      <c r="B56" s="120">
        <v>111</v>
      </c>
      <c r="C56" s="120">
        <v>266</v>
      </c>
      <c r="D56" s="5">
        <f t="shared" si="0"/>
        <v>6000</v>
      </c>
      <c r="E56" s="2">
        <f>6000</f>
        <v>6000</v>
      </c>
      <c r="F56" s="2">
        <v>0</v>
      </c>
    </row>
    <row r="57" spans="1:6" ht="18.75">
      <c r="A57" s="151"/>
      <c r="B57" s="120">
        <v>112</v>
      </c>
      <c r="C57" s="120">
        <v>266</v>
      </c>
      <c r="D57" s="5">
        <f t="shared" si="0"/>
        <v>0</v>
      </c>
      <c r="E57" s="2">
        <v>0</v>
      </c>
      <c r="F57" s="2">
        <v>0</v>
      </c>
    </row>
    <row r="58" spans="1:6" ht="75">
      <c r="A58" s="116" t="s">
        <v>29</v>
      </c>
      <c r="B58" s="120">
        <v>112</v>
      </c>
      <c r="C58" s="120">
        <v>267</v>
      </c>
      <c r="D58" s="5">
        <f t="shared" si="0"/>
        <v>0</v>
      </c>
      <c r="E58" s="2"/>
      <c r="F58" s="2"/>
    </row>
    <row r="59" spans="1:6" ht="18.75">
      <c r="A59" s="116" t="s">
        <v>30</v>
      </c>
      <c r="B59" s="120" t="s">
        <v>5</v>
      </c>
      <c r="C59" s="120">
        <v>290</v>
      </c>
      <c r="D59" s="5">
        <f t="shared" si="0"/>
        <v>7130</v>
      </c>
      <c r="E59" s="2">
        <f>E61+E65+E66+E67+E68+E74</f>
        <v>7130</v>
      </c>
      <c r="F59" s="2">
        <f>F61+F65+F66+F67+F68+F74</f>
        <v>0</v>
      </c>
    </row>
    <row r="60" spans="1:6" ht="18.75">
      <c r="A60" s="116" t="s">
        <v>9</v>
      </c>
      <c r="B60" s="120"/>
      <c r="C60" s="120"/>
      <c r="D60" s="5">
        <f t="shared" si="0"/>
        <v>0</v>
      </c>
      <c r="E60" s="2"/>
      <c r="F60" s="2"/>
    </row>
    <row r="61" spans="1:6" ht="37.5">
      <c r="A61" s="116" t="s">
        <v>31</v>
      </c>
      <c r="B61" s="120" t="s">
        <v>5</v>
      </c>
      <c r="C61" s="120">
        <v>291</v>
      </c>
      <c r="D61" s="5">
        <f t="shared" si="0"/>
        <v>7130</v>
      </c>
      <c r="E61" s="2">
        <f>E62+E63+E64</f>
        <v>7130</v>
      </c>
      <c r="F61" s="2">
        <f>F62+F63+F64</f>
        <v>0</v>
      </c>
    </row>
    <row r="62" spans="1:6" ht="18.75">
      <c r="A62" s="151" t="s">
        <v>6</v>
      </c>
      <c r="B62" s="120">
        <v>851</v>
      </c>
      <c r="C62" s="120">
        <v>291</v>
      </c>
      <c r="D62" s="5">
        <f t="shared" si="0"/>
        <v>4880</v>
      </c>
      <c r="E62" s="2">
        <v>4880</v>
      </c>
      <c r="F62" s="2">
        <v>0</v>
      </c>
    </row>
    <row r="63" spans="1:6" ht="18.75">
      <c r="A63" s="151"/>
      <c r="B63" s="120">
        <v>852</v>
      </c>
      <c r="C63" s="120">
        <v>291</v>
      </c>
      <c r="D63" s="5">
        <f t="shared" si="0"/>
        <v>2250</v>
      </c>
      <c r="E63" s="2">
        <v>2250</v>
      </c>
      <c r="F63" s="2">
        <v>0</v>
      </c>
    </row>
    <row r="64" spans="1:6" ht="18.75">
      <c r="A64" s="151"/>
      <c r="B64" s="120">
        <v>853</v>
      </c>
      <c r="C64" s="120">
        <v>291</v>
      </c>
      <c r="D64" s="5">
        <f t="shared" si="0"/>
        <v>0</v>
      </c>
      <c r="E64" s="2">
        <v>0</v>
      </c>
      <c r="F64" s="2">
        <v>0</v>
      </c>
    </row>
    <row r="65" spans="1:6" ht="112.5">
      <c r="A65" s="116" t="s">
        <v>32</v>
      </c>
      <c r="B65" s="120">
        <v>853</v>
      </c>
      <c r="C65" s="120">
        <v>292</v>
      </c>
      <c r="D65" s="5">
        <f t="shared" si="0"/>
        <v>0</v>
      </c>
      <c r="E65" s="2">
        <v>0</v>
      </c>
      <c r="F65" s="2">
        <v>0</v>
      </c>
    </row>
    <row r="66" spans="1:6" ht="131.25">
      <c r="A66" s="116" t="s">
        <v>33</v>
      </c>
      <c r="B66" s="120">
        <v>853</v>
      </c>
      <c r="C66" s="120">
        <v>293</v>
      </c>
      <c r="D66" s="5">
        <f t="shared" si="0"/>
        <v>0</v>
      </c>
      <c r="E66" s="2">
        <v>0</v>
      </c>
      <c r="F66" s="2">
        <v>0</v>
      </c>
    </row>
    <row r="67" spans="1:6" ht="57" customHeight="1">
      <c r="A67" s="116" t="s">
        <v>158</v>
      </c>
      <c r="B67" s="120">
        <v>853</v>
      </c>
      <c r="C67" s="120">
        <v>295</v>
      </c>
      <c r="D67" s="5">
        <f t="shared" si="0"/>
        <v>0</v>
      </c>
      <c r="E67" s="2">
        <v>0</v>
      </c>
      <c r="F67" s="2">
        <v>0</v>
      </c>
    </row>
    <row r="68" spans="1:6" ht="56.25">
      <c r="A68" s="116" t="s">
        <v>34</v>
      </c>
      <c r="B68" s="120" t="s">
        <v>5</v>
      </c>
      <c r="C68" s="120">
        <v>296</v>
      </c>
      <c r="D68" s="5">
        <f t="shared" si="0"/>
        <v>0</v>
      </c>
      <c r="E68" s="2">
        <f>E69+E70+E71+E72+E73</f>
        <v>0</v>
      </c>
      <c r="F68" s="2">
        <f>F69+F70+F71+F72+F73</f>
        <v>0</v>
      </c>
    </row>
    <row r="69" spans="1:6" ht="18.75">
      <c r="A69" s="151" t="s">
        <v>6</v>
      </c>
      <c r="B69" s="120">
        <v>244</v>
      </c>
      <c r="C69" s="120">
        <v>296</v>
      </c>
      <c r="D69" s="5">
        <f t="shared" si="0"/>
        <v>0</v>
      </c>
      <c r="E69" s="2">
        <v>0</v>
      </c>
      <c r="F69" s="2">
        <v>0</v>
      </c>
    </row>
    <row r="70" spans="1:6" ht="18.75">
      <c r="A70" s="151"/>
      <c r="B70" s="120">
        <v>340</v>
      </c>
      <c r="C70" s="120">
        <v>296</v>
      </c>
      <c r="D70" s="5">
        <f t="shared" si="0"/>
        <v>0</v>
      </c>
      <c r="E70" s="2">
        <v>0</v>
      </c>
      <c r="F70" s="2">
        <v>0</v>
      </c>
    </row>
    <row r="71" spans="1:6" ht="18.75">
      <c r="A71" s="151"/>
      <c r="B71" s="120">
        <v>350</v>
      </c>
      <c r="C71" s="120">
        <v>296</v>
      </c>
      <c r="D71" s="5">
        <f t="shared" si="0"/>
        <v>0</v>
      </c>
      <c r="E71" s="2">
        <v>0</v>
      </c>
      <c r="F71" s="2">
        <v>0</v>
      </c>
    </row>
    <row r="72" spans="1:6" ht="18.75">
      <c r="A72" s="151"/>
      <c r="B72" s="120">
        <v>360</v>
      </c>
      <c r="C72" s="120">
        <v>296</v>
      </c>
      <c r="D72" s="5">
        <f t="shared" si="0"/>
        <v>0</v>
      </c>
      <c r="E72" s="2">
        <v>0</v>
      </c>
      <c r="F72" s="2">
        <v>0</v>
      </c>
    </row>
    <row r="73" spans="1:6" ht="18.75">
      <c r="A73" s="151"/>
      <c r="B73" s="120">
        <v>853</v>
      </c>
      <c r="C73" s="120">
        <v>296</v>
      </c>
      <c r="D73" s="5">
        <f t="shared" ref="D73:D94" si="1">E73+F73</f>
        <v>0</v>
      </c>
      <c r="E73" s="2">
        <v>0</v>
      </c>
      <c r="F73" s="2">
        <v>0</v>
      </c>
    </row>
    <row r="74" spans="1:6" ht="56.25">
      <c r="A74" s="116" t="s">
        <v>35</v>
      </c>
      <c r="B74" s="120" t="s">
        <v>5</v>
      </c>
      <c r="C74" s="120">
        <v>297</v>
      </c>
      <c r="D74" s="5">
        <f t="shared" si="1"/>
        <v>0</v>
      </c>
      <c r="E74" s="2">
        <f>E75+E76</f>
        <v>0</v>
      </c>
      <c r="F74" s="2">
        <f>F75+F76</f>
        <v>0</v>
      </c>
    </row>
    <row r="75" spans="1:6" ht="18.75">
      <c r="A75" s="151" t="s">
        <v>6</v>
      </c>
      <c r="B75" s="120">
        <v>244</v>
      </c>
      <c r="C75" s="120">
        <v>297</v>
      </c>
      <c r="D75" s="5">
        <f t="shared" si="1"/>
        <v>0</v>
      </c>
      <c r="E75" s="2">
        <v>0</v>
      </c>
      <c r="F75" s="2">
        <v>0</v>
      </c>
    </row>
    <row r="76" spans="1:6" ht="18.75">
      <c r="A76" s="151"/>
      <c r="B76" s="120">
        <v>853</v>
      </c>
      <c r="C76" s="120">
        <v>297</v>
      </c>
      <c r="D76" s="5">
        <f t="shared" si="1"/>
        <v>0</v>
      </c>
      <c r="E76" s="2">
        <v>0</v>
      </c>
      <c r="F76" s="2">
        <v>0</v>
      </c>
    </row>
    <row r="77" spans="1:6" ht="56.25">
      <c r="A77" s="116" t="s">
        <v>59</v>
      </c>
      <c r="B77" s="120" t="s">
        <v>5</v>
      </c>
      <c r="C77" s="120">
        <v>300</v>
      </c>
      <c r="D77" s="5">
        <f t="shared" si="1"/>
        <v>9300</v>
      </c>
      <c r="E77" s="2">
        <f>E79+E81+E80</f>
        <v>9300</v>
      </c>
      <c r="F77" s="2">
        <f>F79+F81+F80</f>
        <v>0</v>
      </c>
    </row>
    <row r="78" spans="1:6" ht="14.45" customHeight="1">
      <c r="A78" s="116" t="s">
        <v>9</v>
      </c>
      <c r="B78" s="120"/>
      <c r="C78" s="120"/>
      <c r="D78" s="5"/>
      <c r="E78" s="2"/>
      <c r="F78" s="2"/>
    </row>
    <row r="79" spans="1:6" ht="56.25">
      <c r="A79" s="116" t="s">
        <v>36</v>
      </c>
      <c r="B79" s="120">
        <v>244</v>
      </c>
      <c r="C79" s="120">
        <v>310</v>
      </c>
      <c r="D79" s="5">
        <f t="shared" si="1"/>
        <v>0</v>
      </c>
      <c r="E79" s="2">
        <v>0</v>
      </c>
      <c r="F79" s="2">
        <v>0</v>
      </c>
    </row>
    <row r="80" spans="1:6" ht="75">
      <c r="A80" s="116" t="s">
        <v>68</v>
      </c>
      <c r="B80" s="120">
        <v>244</v>
      </c>
      <c r="C80" s="120">
        <v>320</v>
      </c>
      <c r="D80" s="5">
        <f t="shared" si="1"/>
        <v>0</v>
      </c>
      <c r="E80" s="2">
        <v>0</v>
      </c>
      <c r="F80" s="2">
        <v>0</v>
      </c>
    </row>
    <row r="81" spans="1:6" ht="75">
      <c r="A81" s="116" t="s">
        <v>60</v>
      </c>
      <c r="B81" s="120" t="s">
        <v>5</v>
      </c>
      <c r="C81" s="120">
        <v>340</v>
      </c>
      <c r="D81" s="5">
        <f t="shared" si="1"/>
        <v>9300</v>
      </c>
      <c r="E81" s="2">
        <f>E83+E84+E85+E86+E87+E88+E89</f>
        <v>9300</v>
      </c>
      <c r="F81" s="2">
        <f>F83+F84+F85+F86+F87+F88+F89</f>
        <v>0</v>
      </c>
    </row>
    <row r="82" spans="1:6" ht="18.75">
      <c r="A82" s="116" t="s">
        <v>6</v>
      </c>
      <c r="B82" s="120"/>
      <c r="C82" s="120"/>
      <c r="D82" s="5"/>
      <c r="E82" s="2"/>
      <c r="F82" s="2"/>
    </row>
    <row r="83" spans="1:6" ht="131.25">
      <c r="A83" s="116" t="s">
        <v>37</v>
      </c>
      <c r="B83" s="120">
        <v>244</v>
      </c>
      <c r="C83" s="120">
        <v>341</v>
      </c>
      <c r="D83" s="5">
        <f t="shared" si="1"/>
        <v>0</v>
      </c>
      <c r="E83" s="2">
        <v>0</v>
      </c>
      <c r="F83" s="2">
        <v>0</v>
      </c>
    </row>
    <row r="84" spans="1:6" ht="56.25">
      <c r="A84" s="116" t="s">
        <v>38</v>
      </c>
      <c r="B84" s="120">
        <v>244</v>
      </c>
      <c r="C84" s="120">
        <v>342</v>
      </c>
      <c r="D84" s="5">
        <f t="shared" si="1"/>
        <v>0</v>
      </c>
      <c r="E84" s="2">
        <v>0</v>
      </c>
      <c r="F84" s="2">
        <v>0</v>
      </c>
    </row>
    <row r="85" spans="1:6" ht="75">
      <c r="A85" s="116" t="s">
        <v>39</v>
      </c>
      <c r="B85" s="120">
        <v>244</v>
      </c>
      <c r="C85" s="120">
        <v>343</v>
      </c>
      <c r="D85" s="5">
        <f t="shared" si="1"/>
        <v>0</v>
      </c>
      <c r="E85" s="2">
        <v>0</v>
      </c>
      <c r="F85" s="2">
        <v>0</v>
      </c>
    </row>
    <row r="86" spans="1:6" ht="75">
      <c r="A86" s="116" t="s">
        <v>40</v>
      </c>
      <c r="B86" s="120">
        <v>244</v>
      </c>
      <c r="C86" s="120">
        <v>344</v>
      </c>
      <c r="D86" s="5">
        <f t="shared" si="1"/>
        <v>0</v>
      </c>
      <c r="E86" s="2">
        <v>0</v>
      </c>
      <c r="F86" s="2">
        <v>0</v>
      </c>
    </row>
    <row r="87" spans="1:6" ht="56.25">
      <c r="A87" s="116" t="s">
        <v>41</v>
      </c>
      <c r="B87" s="120">
        <v>244</v>
      </c>
      <c r="C87" s="120">
        <v>345</v>
      </c>
      <c r="D87" s="5">
        <f t="shared" si="1"/>
        <v>0</v>
      </c>
      <c r="E87" s="2">
        <v>0</v>
      </c>
      <c r="F87" s="2">
        <v>0</v>
      </c>
    </row>
    <row r="88" spans="1:6" ht="75">
      <c r="A88" s="116" t="s">
        <v>42</v>
      </c>
      <c r="B88" s="120">
        <v>244</v>
      </c>
      <c r="C88" s="120">
        <v>346</v>
      </c>
      <c r="D88" s="5">
        <f t="shared" si="1"/>
        <v>9300</v>
      </c>
      <c r="E88" s="2">
        <v>9300</v>
      </c>
      <c r="F88" s="2">
        <v>0</v>
      </c>
    </row>
    <row r="89" spans="1:6" ht="112.5">
      <c r="A89" s="116" t="s">
        <v>43</v>
      </c>
      <c r="B89" s="120">
        <v>244</v>
      </c>
      <c r="C89" s="120">
        <v>349</v>
      </c>
      <c r="D89" s="5">
        <f t="shared" si="1"/>
        <v>0</v>
      </c>
      <c r="E89" s="2">
        <v>0</v>
      </c>
      <c r="F89" s="2">
        <v>0</v>
      </c>
    </row>
    <row r="90" spans="1:6" ht="56.25">
      <c r="A90" s="116" t="s">
        <v>67</v>
      </c>
      <c r="B90" s="120" t="s">
        <v>5</v>
      </c>
      <c r="C90" s="120" t="s">
        <v>5</v>
      </c>
      <c r="D90" s="5">
        <f t="shared" si="1"/>
        <v>0</v>
      </c>
      <c r="E90" s="2">
        <f>E92+E93+E94</f>
        <v>0</v>
      </c>
      <c r="F90" s="2">
        <f>F92+F93+F94</f>
        <v>0</v>
      </c>
    </row>
    <row r="91" spans="1:6" ht="18.75">
      <c r="A91" s="116" t="s">
        <v>6</v>
      </c>
      <c r="B91" s="120"/>
      <c r="C91" s="120"/>
      <c r="D91" s="5"/>
      <c r="E91" s="2"/>
      <c r="F91" s="2"/>
    </row>
    <row r="92" spans="1:6" ht="25.15" customHeight="1">
      <c r="A92" s="116" t="s">
        <v>194</v>
      </c>
      <c r="B92" s="120">
        <v>180</v>
      </c>
      <c r="C92" s="120" t="s">
        <v>5</v>
      </c>
      <c r="D92" s="5">
        <f t="shared" si="1"/>
        <v>0</v>
      </c>
      <c r="E92" s="2">
        <v>0</v>
      </c>
      <c r="F92" s="2">
        <v>0</v>
      </c>
    </row>
    <row r="93" spans="1:6" ht="56.25">
      <c r="A93" s="116" t="s">
        <v>195</v>
      </c>
      <c r="B93" s="120">
        <v>180</v>
      </c>
      <c r="C93" s="120" t="s">
        <v>5</v>
      </c>
      <c r="D93" s="5">
        <f t="shared" si="1"/>
        <v>0</v>
      </c>
      <c r="E93" s="2">
        <v>0</v>
      </c>
      <c r="F93" s="2">
        <v>0</v>
      </c>
    </row>
    <row r="94" spans="1:6" ht="57" thickBot="1">
      <c r="A94" s="32" t="s">
        <v>196</v>
      </c>
      <c r="B94" s="33">
        <v>180</v>
      </c>
      <c r="C94" s="33" t="s">
        <v>5</v>
      </c>
      <c r="D94" s="34">
        <f t="shared" si="1"/>
        <v>0</v>
      </c>
      <c r="E94" s="35">
        <v>0</v>
      </c>
      <c r="F94" s="35">
        <v>0</v>
      </c>
    </row>
    <row r="95" spans="1:6" ht="18.600000000000001" customHeight="1">
      <c r="A95" s="15"/>
      <c r="B95" s="19"/>
      <c r="C95" s="19"/>
      <c r="D95" s="36"/>
      <c r="E95" s="36"/>
      <c r="F95" s="36"/>
    </row>
    <row r="96" spans="1:6">
      <c r="A96" s="11"/>
    </row>
    <row r="97" spans="1:10" ht="37.5">
      <c r="A97" s="29" t="s">
        <v>52</v>
      </c>
      <c r="B97" s="152"/>
      <c r="C97" s="152"/>
      <c r="D97" s="10"/>
      <c r="E97" s="152" t="s">
        <v>275</v>
      </c>
      <c r="F97" s="152"/>
    </row>
    <row r="98" spans="1:10" ht="18.75">
      <c r="A98" s="29"/>
      <c r="B98" s="159" t="s">
        <v>53</v>
      </c>
      <c r="C98" s="159"/>
      <c r="D98" s="10"/>
      <c r="E98" s="159" t="s">
        <v>54</v>
      </c>
      <c r="F98" s="159"/>
    </row>
    <row r="99" spans="1:10" ht="18.75">
      <c r="A99" s="29"/>
      <c r="B99" s="10"/>
      <c r="C99" s="10"/>
      <c r="D99" s="10"/>
      <c r="E99" s="10"/>
      <c r="F99" s="10"/>
    </row>
    <row r="100" spans="1:10" ht="37.5">
      <c r="A100" s="29" t="s">
        <v>55</v>
      </c>
      <c r="B100" s="152"/>
      <c r="C100" s="152"/>
      <c r="D100" s="10"/>
      <c r="E100" s="152" t="s">
        <v>276</v>
      </c>
      <c r="F100" s="152"/>
    </row>
    <row r="101" spans="1:10" ht="18.75">
      <c r="A101" s="29"/>
      <c r="B101" s="159" t="s">
        <v>53</v>
      </c>
      <c r="C101" s="159"/>
      <c r="D101" s="10"/>
      <c r="E101" s="159" t="s">
        <v>54</v>
      </c>
      <c r="F101" s="159"/>
    </row>
    <row r="102" spans="1:10" ht="18.75">
      <c r="A102" s="29"/>
      <c r="B102" s="46"/>
      <c r="C102" s="46"/>
      <c r="D102" s="10"/>
      <c r="E102" s="46"/>
      <c r="F102" s="46"/>
    </row>
    <row r="103" spans="1:10" ht="18.75">
      <c r="A103" s="29" t="s">
        <v>56</v>
      </c>
      <c r="B103" s="152"/>
      <c r="C103" s="152"/>
      <c r="D103" s="10"/>
      <c r="E103" s="152" t="s">
        <v>276</v>
      </c>
      <c r="F103" s="152"/>
    </row>
    <row r="104" spans="1:10" ht="18.75">
      <c r="A104" s="29"/>
      <c r="B104" s="159" t="s">
        <v>53</v>
      </c>
      <c r="C104" s="159"/>
      <c r="D104" s="10"/>
      <c r="E104" s="159" t="s">
        <v>54</v>
      </c>
      <c r="F104" s="159"/>
    </row>
    <row r="105" spans="1:10" ht="18.75">
      <c r="A105" s="29" t="s">
        <v>299</v>
      </c>
      <c r="B105" s="10"/>
      <c r="C105" s="10"/>
      <c r="D105" s="10"/>
      <c r="E105" s="10"/>
      <c r="F105" s="10"/>
    </row>
    <row r="106" spans="1:10" ht="18.75">
      <c r="A106" s="160" t="s">
        <v>44</v>
      </c>
      <c r="B106" s="160"/>
      <c r="C106" s="10"/>
      <c r="D106" s="10"/>
      <c r="E106" s="10"/>
      <c r="F106" s="10"/>
    </row>
    <row r="107" spans="1:10" ht="18.75">
      <c r="A107" s="161" t="s">
        <v>192</v>
      </c>
      <c r="B107" s="161"/>
      <c r="C107" s="161"/>
      <c r="D107" s="161"/>
      <c r="E107" s="161"/>
      <c r="F107" s="161"/>
    </row>
    <row r="108" spans="1:10" ht="112.5">
      <c r="A108" s="54" t="s">
        <v>70</v>
      </c>
      <c r="B108" s="57" t="s">
        <v>5</v>
      </c>
      <c r="C108" s="57" t="s">
        <v>5</v>
      </c>
      <c r="D108" s="5">
        <f>E108+F108</f>
        <v>342543.15</v>
      </c>
      <c r="E108" s="2">
        <f>E109</f>
        <v>342543.15</v>
      </c>
      <c r="F108" s="4"/>
      <c r="H108" s="71" t="s">
        <v>230</v>
      </c>
      <c r="I108" s="71" t="s">
        <v>231</v>
      </c>
      <c r="J108" s="71" t="s">
        <v>232</v>
      </c>
    </row>
    <row r="109" spans="1:10" ht="18.75">
      <c r="A109" s="54" t="s">
        <v>7</v>
      </c>
      <c r="B109" s="57" t="s">
        <v>5</v>
      </c>
      <c r="C109" s="57">
        <v>900</v>
      </c>
      <c r="D109" s="5">
        <f>E109+F109</f>
        <v>342543.15</v>
      </c>
      <c r="E109" s="2">
        <f>E112+E140+E154+E182</f>
        <v>342543.15</v>
      </c>
      <c r="F109" s="2">
        <f>F112+F140</f>
        <v>0</v>
      </c>
      <c r="H109" s="72">
        <f>E23+E24+E25+E27+E33+E47+E48+E49+E54+E56+E57+E58+E62+E63+E64+E65+E66+E67+E70+E71+E72+E73+E76</f>
        <v>2862844.51</v>
      </c>
      <c r="I109" s="72">
        <f>H109+D109</f>
        <v>3205387.6599999997</v>
      </c>
      <c r="J109" s="72">
        <f>I109-E17</f>
        <v>0</v>
      </c>
    </row>
    <row r="110" spans="1:10" ht="18.75">
      <c r="A110" s="54" t="s">
        <v>6</v>
      </c>
      <c r="B110" s="57"/>
      <c r="C110" s="57"/>
      <c r="D110" s="5"/>
      <c r="E110" s="2"/>
      <c r="F110" s="4"/>
    </row>
    <row r="111" spans="1:10" ht="18.75">
      <c r="A111" s="162" t="s">
        <v>200</v>
      </c>
      <c r="B111" s="163"/>
      <c r="C111" s="163"/>
      <c r="D111" s="163"/>
      <c r="E111" s="163"/>
      <c r="F111" s="164"/>
    </row>
    <row r="112" spans="1:10" ht="18.75">
      <c r="A112" s="54" t="s">
        <v>8</v>
      </c>
      <c r="B112" s="57" t="s">
        <v>5</v>
      </c>
      <c r="C112" s="57">
        <v>200</v>
      </c>
      <c r="D112" s="5">
        <f t="shared" ref="D112:D144" si="2">E112+F112</f>
        <v>0</v>
      </c>
      <c r="E112" s="2">
        <f>E114+E117+E136</f>
        <v>0</v>
      </c>
      <c r="F112" s="2">
        <f>F114+F117+F136</f>
        <v>0</v>
      </c>
    </row>
    <row r="113" spans="1:6" ht="18.75">
      <c r="A113" s="54" t="s">
        <v>9</v>
      </c>
      <c r="B113" s="57"/>
      <c r="C113" s="57"/>
      <c r="D113" s="5"/>
      <c r="E113" s="2"/>
      <c r="F113" s="2"/>
    </row>
    <row r="114" spans="1:6" ht="75">
      <c r="A114" s="54" t="s">
        <v>10</v>
      </c>
      <c r="B114" s="57" t="s">
        <v>5</v>
      </c>
      <c r="C114" s="57">
        <v>210</v>
      </c>
      <c r="D114" s="5">
        <f t="shared" si="2"/>
        <v>0</v>
      </c>
      <c r="E114" s="2">
        <f>E116</f>
        <v>0</v>
      </c>
      <c r="F114" s="2">
        <f>F116</f>
        <v>0</v>
      </c>
    </row>
    <row r="115" spans="1:6" ht="18.75">
      <c r="A115" s="54" t="s">
        <v>9</v>
      </c>
      <c r="B115" s="57"/>
      <c r="C115" s="57"/>
      <c r="D115" s="5"/>
      <c r="E115" s="2"/>
      <c r="F115" s="2"/>
    </row>
    <row r="116" spans="1:6" ht="93.75">
      <c r="A116" s="54" t="s">
        <v>201</v>
      </c>
      <c r="B116" s="57">
        <v>244</v>
      </c>
      <c r="C116" s="57">
        <v>214</v>
      </c>
      <c r="D116" s="5">
        <f>E116+F116</f>
        <v>0</v>
      </c>
      <c r="E116" s="2"/>
      <c r="F116" s="2"/>
    </row>
    <row r="117" spans="1:6" ht="37.5">
      <c r="A117" s="54" t="s">
        <v>14</v>
      </c>
      <c r="B117" s="57" t="s">
        <v>5</v>
      </c>
      <c r="C117" s="57">
        <v>220</v>
      </c>
      <c r="D117" s="5">
        <f t="shared" si="2"/>
        <v>0</v>
      </c>
      <c r="E117" s="2">
        <f>E119+E120+E121+E128+E129+E132+E135</f>
        <v>0</v>
      </c>
      <c r="F117" s="2">
        <f>F119+F120+F121+F128+F129+F132+F135</f>
        <v>0</v>
      </c>
    </row>
    <row r="118" spans="1:6" ht="18.75">
      <c r="A118" s="54" t="s">
        <v>9</v>
      </c>
      <c r="B118" s="57"/>
      <c r="C118" s="57"/>
      <c r="D118" s="5"/>
      <c r="E118" s="2"/>
      <c r="F118" s="2"/>
    </row>
    <row r="119" spans="1:6" ht="18.75">
      <c r="A119" s="54" t="s">
        <v>15</v>
      </c>
      <c r="B119" s="57">
        <v>244</v>
      </c>
      <c r="C119" s="57">
        <v>221</v>
      </c>
      <c r="D119" s="5">
        <f t="shared" si="2"/>
        <v>0</v>
      </c>
      <c r="E119" s="2"/>
      <c r="F119" s="2"/>
    </row>
    <row r="120" spans="1:6" ht="37.5">
      <c r="A120" s="54" t="s">
        <v>16</v>
      </c>
      <c r="B120" s="57">
        <v>244</v>
      </c>
      <c r="C120" s="57">
        <v>222</v>
      </c>
      <c r="D120" s="5">
        <f t="shared" si="2"/>
        <v>0</v>
      </c>
      <c r="E120" s="2"/>
      <c r="F120" s="2"/>
    </row>
    <row r="121" spans="1:6" ht="37.5">
      <c r="A121" s="54" t="s">
        <v>17</v>
      </c>
      <c r="B121" s="57" t="s">
        <v>5</v>
      </c>
      <c r="C121" s="57">
        <v>223</v>
      </c>
      <c r="D121" s="5">
        <f t="shared" si="2"/>
        <v>0</v>
      </c>
      <c r="E121" s="2">
        <f>E123+E124+E125+E126+E127</f>
        <v>0</v>
      </c>
      <c r="F121" s="2">
        <f>F123+F124+F125+F126+F127</f>
        <v>0</v>
      </c>
    </row>
    <row r="122" spans="1:6" ht="18.75">
      <c r="A122" s="54" t="s">
        <v>6</v>
      </c>
      <c r="B122" s="57"/>
      <c r="C122" s="57"/>
      <c r="D122" s="5"/>
      <c r="E122" s="2"/>
      <c r="F122" s="2"/>
    </row>
    <row r="123" spans="1:6" ht="56.25">
      <c r="A123" s="54" t="s">
        <v>18</v>
      </c>
      <c r="B123" s="57">
        <v>244</v>
      </c>
      <c r="C123" s="57">
        <v>223</v>
      </c>
      <c r="D123" s="5">
        <f t="shared" si="2"/>
        <v>0</v>
      </c>
      <c r="E123" s="2"/>
      <c r="F123" s="2"/>
    </row>
    <row r="124" spans="1:6" ht="37.5">
      <c r="A124" s="54" t="s">
        <v>19</v>
      </c>
      <c r="B124" s="57">
        <v>244</v>
      </c>
      <c r="C124" s="57">
        <v>223</v>
      </c>
      <c r="D124" s="5">
        <f t="shared" si="2"/>
        <v>0</v>
      </c>
      <c r="E124" s="2"/>
      <c r="F124" s="2"/>
    </row>
    <row r="125" spans="1:6" ht="75">
      <c r="A125" s="54" t="s">
        <v>20</v>
      </c>
      <c r="B125" s="57">
        <v>244</v>
      </c>
      <c r="C125" s="57">
        <v>223</v>
      </c>
      <c r="D125" s="5">
        <f t="shared" si="2"/>
        <v>0</v>
      </c>
      <c r="E125" s="2"/>
      <c r="F125" s="2"/>
    </row>
    <row r="126" spans="1:6" ht="75">
      <c r="A126" s="54" t="s">
        <v>21</v>
      </c>
      <c r="B126" s="57">
        <v>244</v>
      </c>
      <c r="C126" s="57">
        <v>223</v>
      </c>
      <c r="D126" s="5">
        <f t="shared" si="2"/>
        <v>0</v>
      </c>
      <c r="E126" s="2"/>
      <c r="F126" s="2"/>
    </row>
    <row r="127" spans="1:6" ht="56.25">
      <c r="A127" s="54" t="s">
        <v>22</v>
      </c>
      <c r="B127" s="57">
        <v>244</v>
      </c>
      <c r="C127" s="57">
        <v>223</v>
      </c>
      <c r="D127" s="5">
        <f t="shared" si="2"/>
        <v>0</v>
      </c>
      <c r="E127" s="2"/>
      <c r="F127" s="2"/>
    </row>
    <row r="128" spans="1:6" ht="168.75">
      <c r="A128" s="54" t="s">
        <v>23</v>
      </c>
      <c r="B128" s="57">
        <v>244</v>
      </c>
      <c r="C128" s="57">
        <v>224</v>
      </c>
      <c r="D128" s="5">
        <f t="shared" si="2"/>
        <v>0</v>
      </c>
      <c r="E128" s="2"/>
      <c r="F128" s="2"/>
    </row>
    <row r="129" spans="1:6" ht="56.25">
      <c r="A129" s="54" t="s">
        <v>24</v>
      </c>
      <c r="B129" s="57" t="s">
        <v>5</v>
      </c>
      <c r="C129" s="57">
        <v>225</v>
      </c>
      <c r="D129" s="2">
        <f>D130+D131</f>
        <v>0</v>
      </c>
      <c r="E129" s="2">
        <f>E130+E131</f>
        <v>0</v>
      </c>
      <c r="F129" s="2">
        <f>F130+F131</f>
        <v>0</v>
      </c>
    </row>
    <row r="130" spans="1:6" ht="18.75">
      <c r="A130" s="151" t="s">
        <v>6</v>
      </c>
      <c r="B130" s="57">
        <v>243</v>
      </c>
      <c r="C130" s="57">
        <v>225</v>
      </c>
      <c r="D130" s="5">
        <f t="shared" si="2"/>
        <v>0</v>
      </c>
      <c r="E130" s="2"/>
      <c r="F130" s="2"/>
    </row>
    <row r="131" spans="1:6" ht="18.75">
      <c r="A131" s="151"/>
      <c r="B131" s="57">
        <v>244</v>
      </c>
      <c r="C131" s="57">
        <v>225</v>
      </c>
      <c r="D131" s="5">
        <f t="shared" si="2"/>
        <v>0</v>
      </c>
      <c r="E131" s="2"/>
      <c r="F131" s="2"/>
    </row>
    <row r="132" spans="1:6" ht="37.5">
      <c r="A132" s="54" t="s">
        <v>58</v>
      </c>
      <c r="B132" s="57" t="s">
        <v>5</v>
      </c>
      <c r="C132" s="57">
        <v>226</v>
      </c>
      <c r="D132" s="5">
        <f t="shared" si="2"/>
        <v>0</v>
      </c>
      <c r="E132" s="2">
        <f>E133+E134</f>
        <v>0</v>
      </c>
      <c r="F132" s="2">
        <f>F133+F134</f>
        <v>0</v>
      </c>
    </row>
    <row r="133" spans="1:6" ht="18.75">
      <c r="A133" s="151" t="s">
        <v>6</v>
      </c>
      <c r="B133" s="57">
        <v>243</v>
      </c>
      <c r="C133" s="57">
        <v>226</v>
      </c>
      <c r="D133" s="5">
        <f t="shared" si="2"/>
        <v>0</v>
      </c>
      <c r="E133" s="2"/>
      <c r="F133" s="2"/>
    </row>
    <row r="134" spans="1:6" ht="18.75">
      <c r="A134" s="151"/>
      <c r="B134" s="57">
        <v>244</v>
      </c>
      <c r="C134" s="57">
        <v>226</v>
      </c>
      <c r="D134" s="5">
        <f t="shared" si="2"/>
        <v>0</v>
      </c>
      <c r="E134" s="2"/>
      <c r="F134" s="2"/>
    </row>
    <row r="135" spans="1:6" ht="18.75">
      <c r="A135" s="54" t="s">
        <v>25</v>
      </c>
      <c r="B135" s="57">
        <v>244</v>
      </c>
      <c r="C135" s="57">
        <v>227</v>
      </c>
      <c r="D135" s="5">
        <f t="shared" si="2"/>
        <v>0</v>
      </c>
      <c r="E135" s="2"/>
      <c r="F135" s="2"/>
    </row>
    <row r="136" spans="1:6" ht="18.75">
      <c r="A136" s="54" t="s">
        <v>30</v>
      </c>
      <c r="B136" s="57" t="s">
        <v>5</v>
      </c>
      <c r="C136" s="57">
        <v>290</v>
      </c>
      <c r="D136" s="5">
        <f t="shared" si="2"/>
        <v>0</v>
      </c>
      <c r="E136" s="2">
        <f>E138+E139</f>
        <v>0</v>
      </c>
      <c r="F136" s="2">
        <f>F138+F139</f>
        <v>0</v>
      </c>
    </row>
    <row r="137" spans="1:6" ht="18.75">
      <c r="A137" s="54" t="s">
        <v>9</v>
      </c>
      <c r="B137" s="57"/>
      <c r="C137" s="57"/>
      <c r="D137" s="5">
        <f t="shared" si="2"/>
        <v>0</v>
      </c>
      <c r="E137" s="2"/>
      <c r="F137" s="2"/>
    </row>
    <row r="138" spans="1:6" ht="56.25">
      <c r="A138" s="54" t="s">
        <v>34</v>
      </c>
      <c r="B138" s="57">
        <v>244</v>
      </c>
      <c r="C138" s="57">
        <v>296</v>
      </c>
      <c r="D138" s="5">
        <f t="shared" si="2"/>
        <v>0</v>
      </c>
      <c r="E138" s="2"/>
      <c r="F138" s="2"/>
    </row>
    <row r="139" spans="1:6" ht="56.25">
      <c r="A139" s="54" t="s">
        <v>35</v>
      </c>
      <c r="B139" s="57">
        <v>244</v>
      </c>
      <c r="C139" s="57">
        <v>297</v>
      </c>
      <c r="D139" s="5">
        <f t="shared" si="2"/>
        <v>0</v>
      </c>
      <c r="E139" s="2"/>
      <c r="F139" s="2"/>
    </row>
    <row r="140" spans="1:6" ht="56.25">
      <c r="A140" s="54" t="s">
        <v>59</v>
      </c>
      <c r="B140" s="57" t="s">
        <v>5</v>
      </c>
      <c r="C140" s="57">
        <v>300</v>
      </c>
      <c r="D140" s="5">
        <f t="shared" si="2"/>
        <v>0</v>
      </c>
      <c r="E140" s="2">
        <f>E142+E144+E143</f>
        <v>0</v>
      </c>
      <c r="F140" s="2">
        <f>F142+F144+F143</f>
        <v>0</v>
      </c>
    </row>
    <row r="141" spans="1:6" ht="18.75">
      <c r="A141" s="54" t="s">
        <v>9</v>
      </c>
      <c r="B141" s="57"/>
      <c r="C141" s="57"/>
      <c r="D141" s="5"/>
      <c r="E141" s="2"/>
      <c r="F141" s="2"/>
    </row>
    <row r="142" spans="1:6" ht="56.25">
      <c r="A142" s="54" t="s">
        <v>36</v>
      </c>
      <c r="B142" s="57">
        <v>244</v>
      </c>
      <c r="C142" s="57">
        <v>310</v>
      </c>
      <c r="D142" s="5">
        <f t="shared" si="2"/>
        <v>0</v>
      </c>
      <c r="E142" s="2"/>
      <c r="F142" s="2"/>
    </row>
    <row r="143" spans="1:6" ht="75">
      <c r="A143" s="54" t="s">
        <v>68</v>
      </c>
      <c r="B143" s="57">
        <v>244</v>
      </c>
      <c r="C143" s="57">
        <v>320</v>
      </c>
      <c r="D143" s="5">
        <f t="shared" si="2"/>
        <v>0</v>
      </c>
      <c r="E143" s="2"/>
      <c r="F143" s="2"/>
    </row>
    <row r="144" spans="1:6" ht="75">
      <c r="A144" s="54" t="s">
        <v>60</v>
      </c>
      <c r="B144" s="57" t="s">
        <v>5</v>
      </c>
      <c r="C144" s="57">
        <v>340</v>
      </c>
      <c r="D144" s="5">
        <f t="shared" si="2"/>
        <v>0</v>
      </c>
      <c r="E144" s="2">
        <f>E146+E147+E148+E149+E150+E151+E152</f>
        <v>0</v>
      </c>
      <c r="F144" s="2">
        <f>F146+F147+F148+F149+F150+F151+F152</f>
        <v>0</v>
      </c>
    </row>
    <row r="145" spans="1:6" ht="18.75">
      <c r="A145" s="54" t="s">
        <v>6</v>
      </c>
      <c r="B145" s="57"/>
      <c r="C145" s="57"/>
      <c r="D145" s="5"/>
      <c r="E145" s="2"/>
      <c r="F145" s="2"/>
    </row>
    <row r="146" spans="1:6" ht="131.25">
      <c r="A146" s="54" t="s">
        <v>37</v>
      </c>
      <c r="B146" s="57">
        <v>244</v>
      </c>
      <c r="C146" s="57">
        <v>341</v>
      </c>
      <c r="D146" s="5">
        <f t="shared" ref="D146:D152" si="3">E146+F146</f>
        <v>0</v>
      </c>
      <c r="E146" s="2"/>
      <c r="F146" s="2"/>
    </row>
    <row r="147" spans="1:6" ht="56.25">
      <c r="A147" s="54" t="s">
        <v>38</v>
      </c>
      <c r="B147" s="57">
        <v>244</v>
      </c>
      <c r="C147" s="57">
        <v>342</v>
      </c>
      <c r="D147" s="5">
        <f t="shared" si="3"/>
        <v>0</v>
      </c>
      <c r="E147" s="2"/>
      <c r="F147" s="2"/>
    </row>
    <row r="148" spans="1:6" ht="75">
      <c r="A148" s="54" t="s">
        <v>39</v>
      </c>
      <c r="B148" s="57">
        <v>244</v>
      </c>
      <c r="C148" s="57">
        <v>343</v>
      </c>
      <c r="D148" s="5">
        <f t="shared" si="3"/>
        <v>0</v>
      </c>
      <c r="E148" s="2"/>
      <c r="F148" s="2"/>
    </row>
    <row r="149" spans="1:6" ht="75">
      <c r="A149" s="54" t="s">
        <v>40</v>
      </c>
      <c r="B149" s="57">
        <v>244</v>
      </c>
      <c r="C149" s="57">
        <v>344</v>
      </c>
      <c r="D149" s="5">
        <f t="shared" si="3"/>
        <v>0</v>
      </c>
      <c r="E149" s="2"/>
      <c r="F149" s="2"/>
    </row>
    <row r="150" spans="1:6" ht="56.25">
      <c r="A150" s="54" t="s">
        <v>41</v>
      </c>
      <c r="B150" s="57">
        <v>244</v>
      </c>
      <c r="C150" s="57">
        <v>345</v>
      </c>
      <c r="D150" s="5">
        <f t="shared" si="3"/>
        <v>0</v>
      </c>
      <c r="E150" s="2"/>
      <c r="F150" s="2"/>
    </row>
    <row r="151" spans="1:6" ht="75">
      <c r="A151" s="54" t="s">
        <v>42</v>
      </c>
      <c r="B151" s="57">
        <v>244</v>
      </c>
      <c r="C151" s="57">
        <v>346</v>
      </c>
      <c r="D151" s="5">
        <f t="shared" si="3"/>
        <v>0</v>
      </c>
      <c r="E151" s="2"/>
      <c r="F151" s="2"/>
    </row>
    <row r="152" spans="1:6" ht="112.5">
      <c r="A152" s="54" t="s">
        <v>43</v>
      </c>
      <c r="B152" s="57">
        <v>244</v>
      </c>
      <c r="C152" s="57">
        <v>349</v>
      </c>
      <c r="D152" s="5">
        <f t="shared" si="3"/>
        <v>0</v>
      </c>
      <c r="E152" s="2"/>
      <c r="F152" s="2"/>
    </row>
    <row r="153" spans="1:6" ht="18.75">
      <c r="A153" s="162" t="s">
        <v>202</v>
      </c>
      <c r="B153" s="163"/>
      <c r="C153" s="163"/>
      <c r="D153" s="163"/>
      <c r="E153" s="163"/>
      <c r="F153" s="164"/>
    </row>
    <row r="154" spans="1:6" ht="18.75">
      <c r="A154" s="54" t="s">
        <v>8</v>
      </c>
      <c r="B154" s="57" t="s">
        <v>5</v>
      </c>
      <c r="C154" s="57">
        <v>200</v>
      </c>
      <c r="D154" s="5">
        <f>E154+F154</f>
        <v>333243.15000000002</v>
      </c>
      <c r="E154" s="2">
        <f>E156+E159+E178</f>
        <v>333243.15000000002</v>
      </c>
      <c r="F154" s="2">
        <f>F156+F159+F178</f>
        <v>0</v>
      </c>
    </row>
    <row r="155" spans="1:6" ht="18.75">
      <c r="A155" s="54" t="s">
        <v>9</v>
      </c>
      <c r="B155" s="57"/>
      <c r="C155" s="57"/>
      <c r="D155" s="5"/>
      <c r="E155" s="2"/>
      <c r="F155" s="2"/>
    </row>
    <row r="156" spans="1:6" ht="75">
      <c r="A156" s="54" t="s">
        <v>10</v>
      </c>
      <c r="B156" s="57" t="s">
        <v>5</v>
      </c>
      <c r="C156" s="57">
        <v>210</v>
      </c>
      <c r="D156" s="5">
        <f>E156+F156</f>
        <v>0</v>
      </c>
      <c r="E156" s="2">
        <f>E158</f>
        <v>0</v>
      </c>
      <c r="F156" s="2">
        <f>F158</f>
        <v>0</v>
      </c>
    </row>
    <row r="157" spans="1:6" ht="18.75">
      <c r="A157" s="54" t="s">
        <v>9</v>
      </c>
      <c r="B157" s="57"/>
      <c r="C157" s="57"/>
      <c r="D157" s="5"/>
      <c r="E157" s="2"/>
      <c r="F157" s="2"/>
    </row>
    <row r="158" spans="1:6" ht="93.75">
      <c r="A158" s="54" t="s">
        <v>201</v>
      </c>
      <c r="B158" s="57">
        <v>244</v>
      </c>
      <c r="C158" s="57">
        <v>214</v>
      </c>
      <c r="D158" s="5">
        <f>E158+F158</f>
        <v>0</v>
      </c>
      <c r="E158" s="70">
        <f>E28-E116</f>
        <v>0</v>
      </c>
      <c r="F158" s="2"/>
    </row>
    <row r="159" spans="1:6" ht="37.5">
      <c r="A159" s="54" t="s">
        <v>14</v>
      </c>
      <c r="B159" s="57" t="s">
        <v>5</v>
      </c>
      <c r="C159" s="57">
        <v>220</v>
      </c>
      <c r="D159" s="5">
        <f>E159+F159</f>
        <v>333243.15000000002</v>
      </c>
      <c r="E159" s="2">
        <f>E161+E162+E163+E170+E171+E174+E177</f>
        <v>333243.15000000002</v>
      </c>
      <c r="F159" s="2">
        <f>F161+F162+F163+F170+F171+F174+F177</f>
        <v>0</v>
      </c>
    </row>
    <row r="160" spans="1:6" ht="18.75">
      <c r="A160" s="54" t="s">
        <v>9</v>
      </c>
      <c r="B160" s="57"/>
      <c r="C160" s="57"/>
      <c r="D160" s="5"/>
      <c r="E160" s="2"/>
      <c r="F160" s="2"/>
    </row>
    <row r="161" spans="1:6" ht="18.75">
      <c r="A161" s="54" t="s">
        <v>15</v>
      </c>
      <c r="B161" s="57">
        <v>244</v>
      </c>
      <c r="C161" s="57">
        <v>221</v>
      </c>
      <c r="D161" s="5">
        <f>E161+F161</f>
        <v>12000</v>
      </c>
      <c r="E161" s="2">
        <f>E31-E119</f>
        <v>12000</v>
      </c>
      <c r="F161" s="2"/>
    </row>
    <row r="162" spans="1:6" ht="37.5">
      <c r="A162" s="54" t="s">
        <v>16</v>
      </c>
      <c r="B162" s="57">
        <v>244</v>
      </c>
      <c r="C162" s="57">
        <v>222</v>
      </c>
      <c r="D162" s="5">
        <f>E162+F162</f>
        <v>0</v>
      </c>
      <c r="E162" s="70">
        <f>E34-E120</f>
        <v>0</v>
      </c>
      <c r="F162" s="2"/>
    </row>
    <row r="163" spans="1:6" ht="37.5">
      <c r="A163" s="54" t="s">
        <v>17</v>
      </c>
      <c r="B163" s="57" t="s">
        <v>5</v>
      </c>
      <c r="C163" s="57">
        <v>223</v>
      </c>
      <c r="D163" s="5">
        <f>E163+F163</f>
        <v>87409.76</v>
      </c>
      <c r="E163" s="2">
        <f>E165+E166+E167+E168+E169</f>
        <v>87409.76</v>
      </c>
      <c r="F163" s="2">
        <f>F165+F166+F167+F168+F169</f>
        <v>0</v>
      </c>
    </row>
    <row r="164" spans="1:6" ht="18.75">
      <c r="A164" s="54" t="s">
        <v>6</v>
      </c>
      <c r="B164" s="57"/>
      <c r="C164" s="57"/>
      <c r="D164" s="5"/>
      <c r="E164" s="2"/>
      <c r="F164" s="2"/>
    </row>
    <row r="165" spans="1:6" ht="56.25">
      <c r="A165" s="54" t="s">
        <v>18</v>
      </c>
      <c r="B165" s="57">
        <v>244</v>
      </c>
      <c r="C165" s="57">
        <v>223</v>
      </c>
      <c r="D165" s="5">
        <f t="shared" ref="D165:D170" si="4">E165+F165</f>
        <v>0</v>
      </c>
      <c r="E165" s="2">
        <f t="shared" ref="E165:E170" si="5">E37-E123</f>
        <v>0</v>
      </c>
      <c r="F165" s="2"/>
    </row>
    <row r="166" spans="1:6" ht="37.5">
      <c r="A166" s="54" t="s">
        <v>19</v>
      </c>
      <c r="B166" s="57">
        <v>244</v>
      </c>
      <c r="C166" s="57">
        <v>223</v>
      </c>
      <c r="D166" s="5">
        <f t="shared" si="4"/>
        <v>61370</v>
      </c>
      <c r="E166" s="2">
        <f t="shared" si="5"/>
        <v>61370</v>
      </c>
      <c r="F166" s="2"/>
    </row>
    <row r="167" spans="1:6" ht="75">
      <c r="A167" s="54" t="s">
        <v>20</v>
      </c>
      <c r="B167" s="57">
        <v>244</v>
      </c>
      <c r="C167" s="57">
        <v>223</v>
      </c>
      <c r="D167" s="5">
        <f t="shared" si="4"/>
        <v>13650</v>
      </c>
      <c r="E167" s="2">
        <f t="shared" si="5"/>
        <v>13650</v>
      </c>
      <c r="F167" s="2"/>
    </row>
    <row r="168" spans="1:6" ht="75">
      <c r="A168" s="54" t="s">
        <v>21</v>
      </c>
      <c r="B168" s="57">
        <v>244</v>
      </c>
      <c r="C168" s="57">
        <v>223</v>
      </c>
      <c r="D168" s="5">
        <f t="shared" si="4"/>
        <v>800</v>
      </c>
      <c r="E168" s="2">
        <f t="shared" si="5"/>
        <v>800</v>
      </c>
      <c r="F168" s="2"/>
    </row>
    <row r="169" spans="1:6" ht="56.25">
      <c r="A169" s="54" t="s">
        <v>22</v>
      </c>
      <c r="B169" s="57">
        <v>244</v>
      </c>
      <c r="C169" s="57">
        <v>223</v>
      </c>
      <c r="D169" s="5">
        <f t="shared" si="4"/>
        <v>11589.76</v>
      </c>
      <c r="E169" s="2">
        <f t="shared" si="5"/>
        <v>11589.76</v>
      </c>
      <c r="F169" s="2"/>
    </row>
    <row r="170" spans="1:6" ht="168.75">
      <c r="A170" s="54" t="s">
        <v>23</v>
      </c>
      <c r="B170" s="57">
        <v>244</v>
      </c>
      <c r="C170" s="57">
        <v>224</v>
      </c>
      <c r="D170" s="5">
        <f t="shared" si="4"/>
        <v>0</v>
      </c>
      <c r="E170" s="2">
        <f t="shared" si="5"/>
        <v>0</v>
      </c>
      <c r="F170" s="2"/>
    </row>
    <row r="171" spans="1:6" ht="56.25">
      <c r="A171" s="54" t="s">
        <v>24</v>
      </c>
      <c r="B171" s="57" t="s">
        <v>5</v>
      </c>
      <c r="C171" s="57">
        <v>225</v>
      </c>
      <c r="D171" s="2">
        <f>D172+D173</f>
        <v>53961.72</v>
      </c>
      <c r="E171" s="2">
        <f>E172+E173</f>
        <v>53961.72</v>
      </c>
      <c r="F171" s="2">
        <f>F172+F173</f>
        <v>0</v>
      </c>
    </row>
    <row r="172" spans="1:6" ht="18.75">
      <c r="A172" s="151" t="s">
        <v>6</v>
      </c>
      <c r="B172" s="57">
        <v>243</v>
      </c>
      <c r="C172" s="57">
        <v>225</v>
      </c>
      <c r="D172" s="5">
        <f t="shared" ref="D172:D182" si="6">E172+F172</f>
        <v>0</v>
      </c>
      <c r="E172" s="2">
        <f>E44-E130</f>
        <v>0</v>
      </c>
      <c r="F172" s="2"/>
    </row>
    <row r="173" spans="1:6" ht="18.75">
      <c r="A173" s="151"/>
      <c r="B173" s="57">
        <v>244</v>
      </c>
      <c r="C173" s="57">
        <v>225</v>
      </c>
      <c r="D173" s="5">
        <f t="shared" si="6"/>
        <v>53961.72</v>
      </c>
      <c r="E173" s="2">
        <f>E45-E131</f>
        <v>53961.72</v>
      </c>
      <c r="F173" s="2"/>
    </row>
    <row r="174" spans="1:6" ht="37.5">
      <c r="A174" s="54" t="s">
        <v>58</v>
      </c>
      <c r="B174" s="57" t="s">
        <v>5</v>
      </c>
      <c r="C174" s="57">
        <v>226</v>
      </c>
      <c r="D174" s="5">
        <f t="shared" si="6"/>
        <v>179871.67</v>
      </c>
      <c r="E174" s="2">
        <f>E175+E176</f>
        <v>179871.67</v>
      </c>
      <c r="F174" s="2">
        <f>F175+F176</f>
        <v>0</v>
      </c>
    </row>
    <row r="175" spans="1:6" ht="18.75">
      <c r="A175" s="151" t="s">
        <v>6</v>
      </c>
      <c r="B175" s="57">
        <v>243</v>
      </c>
      <c r="C175" s="57">
        <v>226</v>
      </c>
      <c r="D175" s="5">
        <f t="shared" si="6"/>
        <v>0</v>
      </c>
      <c r="E175" s="2">
        <f>E50-E133</f>
        <v>0</v>
      </c>
      <c r="F175" s="2"/>
    </row>
    <row r="176" spans="1:6" ht="18.75">
      <c r="A176" s="151"/>
      <c r="B176" s="57">
        <v>244</v>
      </c>
      <c r="C176" s="57">
        <v>226</v>
      </c>
      <c r="D176" s="5">
        <f t="shared" si="6"/>
        <v>179871.67</v>
      </c>
      <c r="E176" s="2">
        <f>E51-E134</f>
        <v>179871.67</v>
      </c>
      <c r="F176" s="2"/>
    </row>
    <row r="177" spans="1:6" ht="18.75">
      <c r="A177" s="54" t="s">
        <v>25</v>
      </c>
      <c r="B177" s="57">
        <v>244</v>
      </c>
      <c r="C177" s="57">
        <v>227</v>
      </c>
      <c r="D177" s="5">
        <f t="shared" si="6"/>
        <v>0</v>
      </c>
      <c r="E177" s="2">
        <f>E52-E135</f>
        <v>0</v>
      </c>
      <c r="F177" s="2"/>
    </row>
    <row r="178" spans="1:6" ht="18.75">
      <c r="A178" s="54" t="s">
        <v>30</v>
      </c>
      <c r="B178" s="57" t="s">
        <v>5</v>
      </c>
      <c r="C178" s="57">
        <v>290</v>
      </c>
      <c r="D178" s="5">
        <f t="shared" si="6"/>
        <v>0</v>
      </c>
      <c r="E178" s="2">
        <f>E180+E181</f>
        <v>0</v>
      </c>
      <c r="F178" s="2">
        <f>F180+F181</f>
        <v>0</v>
      </c>
    </row>
    <row r="179" spans="1:6" ht="18.75">
      <c r="A179" s="54" t="s">
        <v>9</v>
      </c>
      <c r="B179" s="57"/>
      <c r="C179" s="57"/>
      <c r="D179" s="5">
        <f t="shared" si="6"/>
        <v>0</v>
      </c>
      <c r="E179" s="2"/>
      <c r="F179" s="2"/>
    </row>
    <row r="180" spans="1:6" ht="56.25">
      <c r="A180" s="54" t="s">
        <v>34</v>
      </c>
      <c r="B180" s="57">
        <v>244</v>
      </c>
      <c r="C180" s="57">
        <v>296</v>
      </c>
      <c r="D180" s="5">
        <f t="shared" si="6"/>
        <v>0</v>
      </c>
      <c r="E180" s="2">
        <f>E69-E138</f>
        <v>0</v>
      </c>
      <c r="F180" s="2"/>
    </row>
    <row r="181" spans="1:6" ht="56.25">
      <c r="A181" s="54" t="s">
        <v>35</v>
      </c>
      <c r="B181" s="57">
        <v>244</v>
      </c>
      <c r="C181" s="57">
        <v>297</v>
      </c>
      <c r="D181" s="5">
        <f t="shared" si="6"/>
        <v>0</v>
      </c>
      <c r="E181" s="2">
        <f>E75-E139</f>
        <v>0</v>
      </c>
      <c r="F181" s="2"/>
    </row>
    <row r="182" spans="1:6" ht="56.25">
      <c r="A182" s="54" t="s">
        <v>59</v>
      </c>
      <c r="B182" s="57" t="s">
        <v>5</v>
      </c>
      <c r="C182" s="57">
        <v>300</v>
      </c>
      <c r="D182" s="5">
        <f t="shared" si="6"/>
        <v>9300</v>
      </c>
      <c r="E182" s="2">
        <f>E184+E186+E185</f>
        <v>9300</v>
      </c>
      <c r="F182" s="2">
        <f>F184+F186+F185</f>
        <v>0</v>
      </c>
    </row>
    <row r="183" spans="1:6" ht="18.75">
      <c r="A183" s="54" t="s">
        <v>9</v>
      </c>
      <c r="B183" s="57"/>
      <c r="C183" s="57"/>
      <c r="D183" s="5"/>
      <c r="E183" s="2"/>
      <c r="F183" s="2"/>
    </row>
    <row r="184" spans="1:6" ht="56.25">
      <c r="A184" s="54" t="s">
        <v>36</v>
      </c>
      <c r="B184" s="57">
        <v>244</v>
      </c>
      <c r="C184" s="57">
        <v>310</v>
      </c>
      <c r="D184" s="5">
        <f>E184+F184</f>
        <v>0</v>
      </c>
      <c r="E184" s="2">
        <f>E79-E142</f>
        <v>0</v>
      </c>
      <c r="F184" s="2"/>
    </row>
    <row r="185" spans="1:6" ht="75">
      <c r="A185" s="54" t="s">
        <v>68</v>
      </c>
      <c r="B185" s="57">
        <v>244</v>
      </c>
      <c r="C185" s="57">
        <v>320</v>
      </c>
      <c r="D185" s="5">
        <f>E185+F185</f>
        <v>0</v>
      </c>
      <c r="E185" s="2">
        <f>E80-E143</f>
        <v>0</v>
      </c>
      <c r="F185" s="2"/>
    </row>
    <row r="186" spans="1:6" ht="75">
      <c r="A186" s="54" t="s">
        <v>60</v>
      </c>
      <c r="B186" s="57" t="s">
        <v>5</v>
      </c>
      <c r="C186" s="57">
        <v>340</v>
      </c>
      <c r="D186" s="5">
        <f>E186+F186</f>
        <v>9300</v>
      </c>
      <c r="E186" s="2">
        <f>E188+E189+E190+E191+E192+E193+E194</f>
        <v>9300</v>
      </c>
      <c r="F186" s="2">
        <f>F188+F189+F190+F191+F192+F193+F194</f>
        <v>0</v>
      </c>
    </row>
    <row r="187" spans="1:6" ht="18.75">
      <c r="A187" s="54" t="s">
        <v>6</v>
      </c>
      <c r="B187" s="57"/>
      <c r="C187" s="57"/>
      <c r="D187" s="5"/>
      <c r="E187" s="2"/>
      <c r="F187" s="2"/>
    </row>
    <row r="188" spans="1:6" ht="131.25">
      <c r="A188" s="54" t="s">
        <v>37</v>
      </c>
      <c r="B188" s="57">
        <v>244</v>
      </c>
      <c r="C188" s="57">
        <v>341</v>
      </c>
      <c r="D188" s="5">
        <f t="shared" ref="D188:D194" si="7">E188+F188</f>
        <v>0</v>
      </c>
      <c r="E188" s="2">
        <f>E83-E146</f>
        <v>0</v>
      </c>
      <c r="F188" s="2"/>
    </row>
    <row r="189" spans="1:6" ht="56.25">
      <c r="A189" s="54" t="s">
        <v>38</v>
      </c>
      <c r="B189" s="57">
        <v>244</v>
      </c>
      <c r="C189" s="57">
        <v>342</v>
      </c>
      <c r="D189" s="5">
        <f t="shared" si="7"/>
        <v>0</v>
      </c>
      <c r="E189" s="2">
        <f t="shared" ref="E189:E194" si="8">E84-E147</f>
        <v>0</v>
      </c>
      <c r="F189" s="2"/>
    </row>
    <row r="190" spans="1:6" ht="75">
      <c r="A190" s="54" t="s">
        <v>39</v>
      </c>
      <c r="B190" s="57">
        <v>244</v>
      </c>
      <c r="C190" s="57">
        <v>343</v>
      </c>
      <c r="D190" s="5">
        <f t="shared" si="7"/>
        <v>0</v>
      </c>
      <c r="E190" s="2">
        <f t="shared" si="8"/>
        <v>0</v>
      </c>
      <c r="F190" s="2"/>
    </row>
    <row r="191" spans="1:6" ht="75">
      <c r="A191" s="54" t="s">
        <v>40</v>
      </c>
      <c r="B191" s="57">
        <v>244</v>
      </c>
      <c r="C191" s="57">
        <v>344</v>
      </c>
      <c r="D191" s="5">
        <f t="shared" si="7"/>
        <v>0</v>
      </c>
      <c r="E191" s="2">
        <f t="shared" si="8"/>
        <v>0</v>
      </c>
      <c r="F191" s="2"/>
    </row>
    <row r="192" spans="1:6" ht="56.25">
      <c r="A192" s="54" t="s">
        <v>41</v>
      </c>
      <c r="B192" s="57">
        <v>244</v>
      </c>
      <c r="C192" s="57">
        <v>345</v>
      </c>
      <c r="D192" s="5">
        <f t="shared" si="7"/>
        <v>0</v>
      </c>
      <c r="E192" s="2">
        <f t="shared" si="8"/>
        <v>0</v>
      </c>
      <c r="F192" s="2"/>
    </row>
    <row r="193" spans="1:6" ht="75">
      <c r="A193" s="54" t="s">
        <v>42</v>
      </c>
      <c r="B193" s="57">
        <v>244</v>
      </c>
      <c r="C193" s="57">
        <v>346</v>
      </c>
      <c r="D193" s="5">
        <f t="shared" si="7"/>
        <v>9300</v>
      </c>
      <c r="E193" s="2">
        <f t="shared" si="8"/>
        <v>9300</v>
      </c>
      <c r="F193" s="2"/>
    </row>
    <row r="194" spans="1:6" ht="112.5">
      <c r="A194" s="54" t="s">
        <v>43</v>
      </c>
      <c r="B194" s="57">
        <v>244</v>
      </c>
      <c r="C194" s="57">
        <v>349</v>
      </c>
      <c r="D194" s="5">
        <f t="shared" si="7"/>
        <v>0</v>
      </c>
      <c r="E194" s="2">
        <f t="shared" si="8"/>
        <v>0</v>
      </c>
      <c r="F194" s="2"/>
    </row>
  </sheetData>
  <mergeCells count="35">
    <mergeCell ref="A172:A173"/>
    <mergeCell ref="A175:A176"/>
    <mergeCell ref="A106:B106"/>
    <mergeCell ref="B101:C101"/>
    <mergeCell ref="E101:F101"/>
    <mergeCell ref="B103:C103"/>
    <mergeCell ref="E103:F103"/>
    <mergeCell ref="B104:C104"/>
    <mergeCell ref="E104:F104"/>
    <mergeCell ref="A107:F107"/>
    <mergeCell ref="A111:F111"/>
    <mergeCell ref="A130:A131"/>
    <mergeCell ref="A133:A134"/>
    <mergeCell ref="A153:F153"/>
    <mergeCell ref="E97:F97"/>
    <mergeCell ref="B98:C98"/>
    <mergeCell ref="E98:F98"/>
    <mergeCell ref="B100:C100"/>
    <mergeCell ref="E100:F100"/>
    <mergeCell ref="A75:A76"/>
    <mergeCell ref="B97:C97"/>
    <mergeCell ref="A5:A6"/>
    <mergeCell ref="B5:B6"/>
    <mergeCell ref="C5:C6"/>
    <mergeCell ref="A33:A34"/>
    <mergeCell ref="A44:A45"/>
    <mergeCell ref="A47:A51"/>
    <mergeCell ref="A56:A57"/>
    <mergeCell ref="A62:A64"/>
    <mergeCell ref="A27:A28"/>
    <mergeCell ref="D5:D6"/>
    <mergeCell ref="E5:F5"/>
    <mergeCell ref="A1:F1"/>
    <mergeCell ref="A2:F2"/>
    <mergeCell ref="A69:A73"/>
  </mergeCells>
  <pageMargins left="1.3779527559055118" right="0.39370078740157483" top="0.98425196850393704" bottom="0.78740157480314965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4"/>
  <sheetViews>
    <sheetView topLeftCell="A100" zoomScale="85" zoomScaleNormal="85" workbookViewId="0">
      <selection activeCell="K89" sqref="K89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10" width="20.42578125" style="7" customWidth="1"/>
    <col min="11" max="12" width="12.85546875" style="7" customWidth="1"/>
    <col min="13" max="13" width="10.140625" style="7" customWidth="1"/>
    <col min="14" max="15" width="12.28515625" style="7" bestFit="1" customWidth="1"/>
    <col min="16" max="16384" width="8.85546875" style="7"/>
  </cols>
  <sheetData>
    <row r="1" spans="1:12" ht="18.75">
      <c r="A1" s="150" t="s">
        <v>264</v>
      </c>
      <c r="B1" s="150"/>
      <c r="C1" s="150"/>
      <c r="D1" s="150"/>
      <c r="E1" s="150"/>
      <c r="F1" s="150"/>
      <c r="G1" s="150"/>
      <c r="H1" s="150"/>
      <c r="I1" s="150"/>
      <c r="J1" s="119"/>
      <c r="K1" s="119"/>
      <c r="L1" s="119"/>
    </row>
    <row r="2" spans="1:12" ht="18.75">
      <c r="A2" s="150" t="s">
        <v>279</v>
      </c>
      <c r="B2" s="150"/>
      <c r="C2" s="150"/>
      <c r="D2" s="150"/>
      <c r="E2" s="150"/>
      <c r="F2" s="150"/>
      <c r="G2" s="150"/>
      <c r="H2" s="150"/>
      <c r="I2" s="150"/>
      <c r="J2" s="119"/>
      <c r="K2" s="119"/>
      <c r="L2" s="119"/>
    </row>
    <row r="3" spans="1:12">
      <c r="A3" s="30"/>
    </row>
    <row r="4" spans="1:12" ht="19.5" thickBot="1">
      <c r="A4" s="6"/>
      <c r="F4" s="6"/>
      <c r="I4" s="6" t="s">
        <v>51</v>
      </c>
      <c r="J4" s="6"/>
      <c r="K4" s="6"/>
      <c r="L4" s="6"/>
    </row>
    <row r="5" spans="1:12" ht="18.600000000000001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283</v>
      </c>
      <c r="F5" s="148"/>
      <c r="G5" s="148" t="s">
        <v>1</v>
      </c>
      <c r="H5" s="148" t="s">
        <v>282</v>
      </c>
      <c r="I5" s="148"/>
      <c r="J5" s="73"/>
      <c r="K5" s="73"/>
      <c r="L5" s="73"/>
    </row>
    <row r="6" spans="1:12" ht="95.25" thickBot="1">
      <c r="A6" s="154"/>
      <c r="B6" s="149"/>
      <c r="C6" s="156"/>
      <c r="D6" s="149"/>
      <c r="E6" s="118" t="s">
        <v>3</v>
      </c>
      <c r="F6" s="118" t="s">
        <v>4</v>
      </c>
      <c r="G6" s="149"/>
      <c r="H6" s="118" t="s">
        <v>3</v>
      </c>
      <c r="I6" s="38" t="s">
        <v>4</v>
      </c>
      <c r="J6" s="73"/>
      <c r="K6" s="73"/>
      <c r="L6" s="73"/>
    </row>
    <row r="7" spans="1:12" ht="15.7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5">
        <v>9</v>
      </c>
      <c r="J7" s="74"/>
      <c r="K7" s="74"/>
      <c r="L7" s="74"/>
    </row>
    <row r="8" spans="1:12" ht="56.25">
      <c r="A8" s="39" t="s">
        <v>47</v>
      </c>
      <c r="B8" s="40" t="s">
        <v>5</v>
      </c>
      <c r="C8" s="40" t="s">
        <v>5</v>
      </c>
      <c r="D8" s="41">
        <f>E8+F8</f>
        <v>0</v>
      </c>
      <c r="E8" s="41">
        <v>0</v>
      </c>
      <c r="F8" s="41">
        <v>0</v>
      </c>
      <c r="G8" s="41">
        <f>H8+I8</f>
        <v>0</v>
      </c>
      <c r="H8" s="41">
        <v>0</v>
      </c>
      <c r="I8" s="42">
        <v>0</v>
      </c>
      <c r="J8" s="75"/>
      <c r="K8" s="75"/>
      <c r="L8" s="75"/>
    </row>
    <row r="9" spans="1:12" ht="56.25">
      <c r="A9" s="116" t="s">
        <v>48</v>
      </c>
      <c r="B9" s="120" t="s">
        <v>5</v>
      </c>
      <c r="C9" s="120" t="s">
        <v>5</v>
      </c>
      <c r="D9" s="5">
        <f t="shared" ref="D9:D72" si="0">E9+F9</f>
        <v>0</v>
      </c>
      <c r="E9" s="5">
        <f>E8+E10-E17+E90</f>
        <v>0</v>
      </c>
      <c r="F9" s="5">
        <f>F8+F10-F17+F90</f>
        <v>0</v>
      </c>
      <c r="G9" s="5">
        <f>H9+I9</f>
        <v>0</v>
      </c>
      <c r="H9" s="5">
        <f>H8+H10-H17+H90</f>
        <v>0</v>
      </c>
      <c r="I9" s="5">
        <f>I8+I10-I17+I90</f>
        <v>0</v>
      </c>
      <c r="J9" s="75"/>
      <c r="K9" s="75"/>
      <c r="L9" s="75"/>
    </row>
    <row r="10" spans="1:12" ht="18.75">
      <c r="A10" s="116" t="s">
        <v>49</v>
      </c>
      <c r="B10" s="120" t="s">
        <v>5</v>
      </c>
      <c r="C10" s="120" t="s">
        <v>5</v>
      </c>
      <c r="D10" s="5">
        <f t="shared" si="0"/>
        <v>3315086.2</v>
      </c>
      <c r="E10" s="2">
        <f>E12+E13</f>
        <v>3315086.2</v>
      </c>
      <c r="F10" s="2">
        <f>F12+F13+F86</f>
        <v>0</v>
      </c>
      <c r="G10" s="5">
        <f>H10+I10</f>
        <v>3316406.5</v>
      </c>
      <c r="H10" s="2">
        <f>H12+H13</f>
        <v>3316406.5</v>
      </c>
      <c r="I10" s="4">
        <f>I12+I13+I86</f>
        <v>0</v>
      </c>
      <c r="J10" s="36"/>
      <c r="K10" s="36"/>
      <c r="L10" s="36"/>
    </row>
    <row r="11" spans="1:12" ht="18.75">
      <c r="A11" s="116" t="s">
        <v>6</v>
      </c>
      <c r="B11" s="120"/>
      <c r="C11" s="120"/>
      <c r="D11" s="5"/>
      <c r="E11" s="2"/>
      <c r="F11" s="2"/>
      <c r="G11" s="5"/>
      <c r="H11" s="2"/>
      <c r="I11" s="4"/>
      <c r="J11" s="36"/>
      <c r="K11" s="36"/>
      <c r="L11" s="36"/>
    </row>
    <row r="12" spans="1:12" ht="112.5">
      <c r="A12" s="116" t="s">
        <v>70</v>
      </c>
      <c r="B12" s="120">
        <v>130</v>
      </c>
      <c r="C12" s="120" t="s">
        <v>5</v>
      </c>
      <c r="D12" s="5">
        <f t="shared" si="0"/>
        <v>3315086.2</v>
      </c>
      <c r="E12" s="2">
        <v>3315086.2</v>
      </c>
      <c r="F12" s="2">
        <v>0</v>
      </c>
      <c r="G12" s="5">
        <f>H12+I12</f>
        <v>3316406.5</v>
      </c>
      <c r="H12" s="2">
        <v>3316406.5</v>
      </c>
      <c r="I12" s="4">
        <v>0</v>
      </c>
      <c r="J12" s="36"/>
      <c r="K12" s="36"/>
      <c r="L12" s="36"/>
    </row>
    <row r="13" spans="1:12" ht="37.5">
      <c r="A13" s="116" t="s">
        <v>50</v>
      </c>
      <c r="B13" s="120" t="s">
        <v>5</v>
      </c>
      <c r="C13" s="120" t="s">
        <v>5</v>
      </c>
      <c r="D13" s="5">
        <f t="shared" si="0"/>
        <v>0</v>
      </c>
      <c r="E13" s="2">
        <f>E15+E16</f>
        <v>0</v>
      </c>
      <c r="F13" s="2">
        <f>F15+F16</f>
        <v>0</v>
      </c>
      <c r="G13" s="5">
        <f>H13+I13</f>
        <v>0</v>
      </c>
      <c r="H13" s="2">
        <f>H15+H16</f>
        <v>0</v>
      </c>
      <c r="I13" s="4">
        <f>I15+I16</f>
        <v>0</v>
      </c>
      <c r="J13" s="36"/>
      <c r="K13" s="36"/>
      <c r="L13" s="36"/>
    </row>
    <row r="14" spans="1:12" ht="18.75">
      <c r="A14" s="116" t="s">
        <v>9</v>
      </c>
      <c r="B14" s="120"/>
      <c r="C14" s="120"/>
      <c r="D14" s="5"/>
      <c r="E14" s="2"/>
      <c r="F14" s="2"/>
      <c r="G14" s="5"/>
      <c r="H14" s="2"/>
      <c r="I14" s="4"/>
      <c r="J14" s="36"/>
      <c r="K14" s="36"/>
      <c r="L14" s="36"/>
    </row>
    <row r="15" spans="1:12" ht="131.25">
      <c r="A15" s="116" t="s">
        <v>71</v>
      </c>
      <c r="B15" s="120">
        <v>510</v>
      </c>
      <c r="C15" s="120" t="s">
        <v>5</v>
      </c>
      <c r="D15" s="5">
        <f t="shared" si="0"/>
        <v>0</v>
      </c>
      <c r="E15" s="2">
        <v>0</v>
      </c>
      <c r="F15" s="2">
        <v>0</v>
      </c>
      <c r="G15" s="5">
        <f>H15+I15</f>
        <v>0</v>
      </c>
      <c r="H15" s="2">
        <v>0</v>
      </c>
      <c r="I15" s="4">
        <v>0</v>
      </c>
      <c r="J15" s="36"/>
      <c r="K15" s="36"/>
      <c r="L15" s="36"/>
    </row>
    <row r="16" spans="1:12" ht="150">
      <c r="A16" s="116" t="s">
        <v>273</v>
      </c>
      <c r="B16" s="120">
        <v>510</v>
      </c>
      <c r="C16" s="120" t="s">
        <v>5</v>
      </c>
      <c r="D16" s="5">
        <f t="shared" si="0"/>
        <v>0</v>
      </c>
      <c r="E16" s="2">
        <v>0</v>
      </c>
      <c r="F16" s="2">
        <v>0</v>
      </c>
      <c r="G16" s="5">
        <f>H16+I16</f>
        <v>0</v>
      </c>
      <c r="H16" s="2">
        <v>0</v>
      </c>
      <c r="I16" s="4">
        <v>0</v>
      </c>
      <c r="J16" s="36"/>
      <c r="K16" s="36"/>
      <c r="L16" s="36"/>
    </row>
    <row r="17" spans="1:12" ht="18.75">
      <c r="A17" s="116" t="s">
        <v>7</v>
      </c>
      <c r="B17" s="120" t="s">
        <v>5</v>
      </c>
      <c r="C17" s="120">
        <v>900</v>
      </c>
      <c r="D17" s="5">
        <f t="shared" si="0"/>
        <v>3315086.2</v>
      </c>
      <c r="E17" s="2">
        <f>E19+E77</f>
        <v>3315086.2</v>
      </c>
      <c r="F17" s="2">
        <f>F19+F77</f>
        <v>0</v>
      </c>
      <c r="G17" s="5">
        <f>H17+I17</f>
        <v>3316406.5</v>
      </c>
      <c r="H17" s="2">
        <f>H19+H77</f>
        <v>3316406.5</v>
      </c>
      <c r="I17" s="2">
        <f>I19+I77</f>
        <v>0</v>
      </c>
      <c r="J17" s="36"/>
      <c r="K17" s="36"/>
      <c r="L17" s="36"/>
    </row>
    <row r="18" spans="1:12" ht="18.75">
      <c r="A18" s="116" t="s">
        <v>6</v>
      </c>
      <c r="B18" s="120"/>
      <c r="C18" s="120"/>
      <c r="D18" s="5"/>
      <c r="E18" s="2"/>
      <c r="F18" s="2"/>
      <c r="G18" s="5"/>
      <c r="H18" s="2"/>
      <c r="I18" s="2"/>
      <c r="J18" s="36"/>
      <c r="K18" s="36"/>
      <c r="L18" s="36"/>
    </row>
    <row r="19" spans="1:12" ht="18.75">
      <c r="A19" s="116" t="s">
        <v>8</v>
      </c>
      <c r="B19" s="120" t="s">
        <v>5</v>
      </c>
      <c r="C19" s="120">
        <v>200</v>
      </c>
      <c r="D19" s="5">
        <f t="shared" si="0"/>
        <v>3305786.2</v>
      </c>
      <c r="E19" s="2">
        <f>E21+E29+E53+E59</f>
        <v>3305786.2</v>
      </c>
      <c r="F19" s="2">
        <f>F21+F29+F53+F59</f>
        <v>0</v>
      </c>
      <c r="G19" s="5">
        <f>H19+I19</f>
        <v>3307106.5</v>
      </c>
      <c r="H19" s="2">
        <f>H21+H29+H53+H59</f>
        <v>3307106.5</v>
      </c>
      <c r="I19" s="2">
        <f>I21+I29+I53+I59</f>
        <v>0</v>
      </c>
      <c r="J19" s="36"/>
      <c r="K19" s="36"/>
      <c r="L19" s="36"/>
    </row>
    <row r="20" spans="1:12" ht="18" customHeight="1">
      <c r="A20" s="116" t="s">
        <v>9</v>
      </c>
      <c r="B20" s="120"/>
      <c r="C20" s="120"/>
      <c r="D20" s="5"/>
      <c r="E20" s="2"/>
      <c r="F20" s="2"/>
      <c r="G20" s="5"/>
      <c r="H20" s="2"/>
      <c r="I20" s="2"/>
      <c r="J20" s="36"/>
      <c r="K20" s="36"/>
      <c r="L20" s="36"/>
    </row>
    <row r="21" spans="1:12" ht="75">
      <c r="A21" s="116" t="s">
        <v>10</v>
      </c>
      <c r="B21" s="120" t="s">
        <v>5</v>
      </c>
      <c r="C21" s="120">
        <v>210</v>
      </c>
      <c r="D21" s="5">
        <f t="shared" si="0"/>
        <v>2969883.02</v>
      </c>
      <c r="E21" s="2">
        <f>E23+E24+E25+E26</f>
        <v>2969883.02</v>
      </c>
      <c r="F21" s="2">
        <f>F23+F24+F25+F26</f>
        <v>0</v>
      </c>
      <c r="G21" s="5">
        <f>H21+I21</f>
        <v>2969883.02</v>
      </c>
      <c r="H21" s="2">
        <f>H23+H24+H25+H26</f>
        <v>2969883.02</v>
      </c>
      <c r="I21" s="2">
        <f>I23+I24+I25+I26</f>
        <v>0</v>
      </c>
      <c r="J21" s="36"/>
      <c r="K21" s="36"/>
      <c r="L21" s="36"/>
    </row>
    <row r="22" spans="1:12" ht="18.75">
      <c r="A22" s="116" t="s">
        <v>9</v>
      </c>
      <c r="B22" s="120"/>
      <c r="C22" s="120"/>
      <c r="D22" s="5"/>
      <c r="E22" s="2"/>
      <c r="F22" s="2"/>
      <c r="G22" s="5"/>
      <c r="H22" s="2"/>
      <c r="I22" s="2"/>
      <c r="J22" s="36"/>
      <c r="K22" s="36"/>
      <c r="L22" s="36"/>
    </row>
    <row r="23" spans="1:12" ht="18.75">
      <c r="A23" s="116" t="s">
        <v>11</v>
      </c>
      <c r="B23" s="120">
        <v>111</v>
      </c>
      <c r="C23" s="120">
        <v>211</v>
      </c>
      <c r="D23" s="5">
        <f t="shared" si="0"/>
        <v>2271672.83</v>
      </c>
      <c r="E23" s="2">
        <v>2271672.83</v>
      </c>
      <c r="F23" s="2">
        <v>0</v>
      </c>
      <c r="G23" s="5">
        <f>H23+I23</f>
        <v>2271672.83</v>
      </c>
      <c r="H23" s="2">
        <v>2271672.83</v>
      </c>
      <c r="I23" s="2">
        <v>0</v>
      </c>
      <c r="J23" s="36"/>
      <c r="K23" s="36"/>
      <c r="L23" s="36"/>
    </row>
    <row r="24" spans="1:12" ht="75">
      <c r="A24" s="116" t="s">
        <v>12</v>
      </c>
      <c r="B24" s="120">
        <v>112</v>
      </c>
      <c r="C24" s="120">
        <v>212</v>
      </c>
      <c r="D24" s="5">
        <f t="shared" si="0"/>
        <v>12165</v>
      </c>
      <c r="E24" s="2">
        <v>12165</v>
      </c>
      <c r="F24" s="2">
        <v>0</v>
      </c>
      <c r="G24" s="5">
        <f>H24+I24</f>
        <v>12165</v>
      </c>
      <c r="H24" s="2">
        <v>12165</v>
      </c>
      <c r="I24" s="2">
        <v>0</v>
      </c>
      <c r="J24" s="36"/>
      <c r="K24" s="36"/>
      <c r="L24" s="36"/>
    </row>
    <row r="25" spans="1:12" ht="56.25">
      <c r="A25" s="116" t="s">
        <v>13</v>
      </c>
      <c r="B25" s="120">
        <v>119</v>
      </c>
      <c r="C25" s="120">
        <v>213</v>
      </c>
      <c r="D25" s="5">
        <f t="shared" si="0"/>
        <v>686045.19</v>
      </c>
      <c r="E25" s="2">
        <v>686045.19</v>
      </c>
      <c r="F25" s="2">
        <v>0</v>
      </c>
      <c r="G25" s="5">
        <f>H25+I25</f>
        <v>686045.19</v>
      </c>
      <c r="H25" s="2">
        <v>686045.19</v>
      </c>
      <c r="I25" s="2">
        <v>0</v>
      </c>
      <c r="J25" s="36"/>
      <c r="K25" s="36"/>
      <c r="L25" s="36"/>
    </row>
    <row r="26" spans="1:12" ht="93.75">
      <c r="A26" s="116" t="s">
        <v>201</v>
      </c>
      <c r="B26" s="120" t="s">
        <v>5</v>
      </c>
      <c r="C26" s="120">
        <v>214</v>
      </c>
      <c r="D26" s="5">
        <f>E26+F26</f>
        <v>0</v>
      </c>
      <c r="E26" s="2">
        <f>E27+E28</f>
        <v>0</v>
      </c>
      <c r="F26" s="2">
        <f>F27+F28</f>
        <v>0</v>
      </c>
      <c r="G26" s="5">
        <f>H26+I26</f>
        <v>0</v>
      </c>
      <c r="H26" s="2">
        <f>H27+H28</f>
        <v>0</v>
      </c>
      <c r="I26" s="2">
        <f>I27+I28</f>
        <v>0</v>
      </c>
      <c r="J26" s="36"/>
      <c r="K26" s="36"/>
      <c r="L26" s="36"/>
    </row>
    <row r="27" spans="1:12" ht="18.75">
      <c r="A27" s="157" t="s">
        <v>6</v>
      </c>
      <c r="B27" s="120">
        <v>112</v>
      </c>
      <c r="C27" s="120">
        <v>214</v>
      </c>
      <c r="D27" s="5">
        <f t="shared" si="0"/>
        <v>0</v>
      </c>
      <c r="E27" s="2">
        <v>0</v>
      </c>
      <c r="F27" s="2">
        <v>0</v>
      </c>
      <c r="G27" s="5">
        <f>H27+I27</f>
        <v>0</v>
      </c>
      <c r="H27" s="2">
        <v>0</v>
      </c>
      <c r="I27" s="2">
        <v>0</v>
      </c>
      <c r="J27" s="36"/>
      <c r="K27" s="36"/>
      <c r="L27" s="36"/>
    </row>
    <row r="28" spans="1:12" ht="22.15" customHeight="1">
      <c r="A28" s="158"/>
      <c r="B28" s="120">
        <v>244</v>
      </c>
      <c r="C28" s="120">
        <v>214</v>
      </c>
      <c r="D28" s="5">
        <v>0</v>
      </c>
      <c r="E28" s="2">
        <v>0</v>
      </c>
      <c r="F28" s="2">
        <v>0</v>
      </c>
      <c r="G28" s="5">
        <v>0</v>
      </c>
      <c r="H28" s="2">
        <v>0</v>
      </c>
      <c r="I28" s="2">
        <v>0</v>
      </c>
      <c r="J28" s="36"/>
      <c r="K28" s="36"/>
      <c r="L28" s="36"/>
    </row>
    <row r="29" spans="1:12" ht="37.5">
      <c r="A29" s="116" t="s">
        <v>14</v>
      </c>
      <c r="B29" s="120" t="s">
        <v>5</v>
      </c>
      <c r="C29" s="120">
        <v>220</v>
      </c>
      <c r="D29" s="5">
        <f t="shared" si="0"/>
        <v>328773.18</v>
      </c>
      <c r="E29" s="2">
        <f>E31+E32+E35+E42+E43+E46+E52</f>
        <v>328773.18</v>
      </c>
      <c r="F29" s="2">
        <f>F31+F32+F35+F42+F43+F46+F52</f>
        <v>0</v>
      </c>
      <c r="G29" s="5">
        <f>H29+I29</f>
        <v>330093.48</v>
      </c>
      <c r="H29" s="2">
        <f>H31+H32+H35+H42+H43+H46+H52</f>
        <v>330093.48</v>
      </c>
      <c r="I29" s="2">
        <f>I31+I32+I35+I42+I43+I46+I52</f>
        <v>0</v>
      </c>
      <c r="J29" s="36"/>
      <c r="K29" s="36"/>
      <c r="L29" s="36"/>
    </row>
    <row r="30" spans="1:12" ht="18.75">
      <c r="A30" s="116" t="s">
        <v>9</v>
      </c>
      <c r="B30" s="120"/>
      <c r="C30" s="120"/>
      <c r="D30" s="5"/>
      <c r="E30" s="2"/>
      <c r="F30" s="2"/>
      <c r="G30" s="5"/>
      <c r="H30" s="2"/>
      <c r="I30" s="2"/>
      <c r="J30" s="36"/>
      <c r="K30" s="36"/>
      <c r="L30" s="36"/>
    </row>
    <row r="31" spans="1:12" ht="18.75">
      <c r="A31" s="116" t="s">
        <v>15</v>
      </c>
      <c r="B31" s="120">
        <v>244</v>
      </c>
      <c r="C31" s="120">
        <v>221</v>
      </c>
      <c r="D31" s="5">
        <f t="shared" si="0"/>
        <v>12000</v>
      </c>
      <c r="E31" s="2">
        <v>12000</v>
      </c>
      <c r="F31" s="2">
        <v>0</v>
      </c>
      <c r="G31" s="5">
        <f>H31+I31</f>
        <v>12000</v>
      </c>
      <c r="H31" s="2">
        <v>12000</v>
      </c>
      <c r="I31" s="2">
        <v>0</v>
      </c>
      <c r="J31" s="36"/>
      <c r="K31" s="36"/>
      <c r="L31" s="36"/>
    </row>
    <row r="32" spans="1:12" ht="37.5">
      <c r="A32" s="116" t="s">
        <v>16</v>
      </c>
      <c r="B32" s="120" t="s">
        <v>5</v>
      </c>
      <c r="C32" s="120">
        <v>222</v>
      </c>
      <c r="D32" s="5">
        <f t="shared" si="0"/>
        <v>0</v>
      </c>
      <c r="E32" s="2">
        <f>E33+E34</f>
        <v>0</v>
      </c>
      <c r="F32" s="2">
        <f>F33+F34</f>
        <v>0</v>
      </c>
      <c r="G32" s="5">
        <f>H32+I32</f>
        <v>0</v>
      </c>
      <c r="H32" s="2">
        <f>H33+H34</f>
        <v>0</v>
      </c>
      <c r="I32" s="2">
        <f>I33+I34</f>
        <v>0</v>
      </c>
      <c r="J32" s="36"/>
      <c r="K32" s="36"/>
      <c r="L32" s="36"/>
    </row>
    <row r="33" spans="1:12" ht="22.9" customHeight="1">
      <c r="A33" s="151" t="s">
        <v>6</v>
      </c>
      <c r="B33" s="120">
        <v>112</v>
      </c>
      <c r="C33" s="120">
        <v>222</v>
      </c>
      <c r="D33" s="5">
        <f t="shared" si="0"/>
        <v>0</v>
      </c>
      <c r="E33" s="2">
        <v>0</v>
      </c>
      <c r="F33" s="2">
        <v>0</v>
      </c>
      <c r="G33" s="5">
        <f>H33+I33</f>
        <v>0</v>
      </c>
      <c r="H33" s="2">
        <v>0</v>
      </c>
      <c r="I33" s="2">
        <v>0</v>
      </c>
      <c r="J33" s="36"/>
      <c r="K33" s="36"/>
      <c r="L33" s="36"/>
    </row>
    <row r="34" spans="1:12" ht="18.75">
      <c r="A34" s="151"/>
      <c r="B34" s="120">
        <v>244</v>
      </c>
      <c r="C34" s="120">
        <v>222</v>
      </c>
      <c r="D34" s="5">
        <f t="shared" si="0"/>
        <v>0</v>
      </c>
      <c r="E34" s="2">
        <v>0</v>
      </c>
      <c r="F34" s="2">
        <v>0</v>
      </c>
      <c r="G34" s="5">
        <f>H34+I34</f>
        <v>0</v>
      </c>
      <c r="H34" s="2">
        <v>0</v>
      </c>
      <c r="I34" s="2">
        <v>0</v>
      </c>
      <c r="J34" s="36"/>
      <c r="K34" s="36"/>
      <c r="L34" s="36"/>
    </row>
    <row r="35" spans="1:12" ht="37.5">
      <c r="A35" s="116" t="s">
        <v>17</v>
      </c>
      <c r="B35" s="120" t="s">
        <v>5</v>
      </c>
      <c r="C35" s="120">
        <v>223</v>
      </c>
      <c r="D35" s="5">
        <f t="shared" si="0"/>
        <v>81000.14</v>
      </c>
      <c r="E35" s="2">
        <f>E37+E38+E39+E40+E41</f>
        <v>81000.14</v>
      </c>
      <c r="F35" s="2">
        <f>F37+F38+F39+F40+F41</f>
        <v>0</v>
      </c>
      <c r="G35" s="5">
        <f>H35+I35</f>
        <v>82320.44</v>
      </c>
      <c r="H35" s="2">
        <f>H37+H38+H39+H40+H41</f>
        <v>82320.44</v>
      </c>
      <c r="I35" s="2">
        <f>I37+I38+I39+I40+I41</f>
        <v>0</v>
      </c>
      <c r="J35" s="36"/>
      <c r="K35" s="36"/>
      <c r="L35" s="36"/>
    </row>
    <row r="36" spans="1:12" ht="18.75">
      <c r="A36" s="116" t="s">
        <v>6</v>
      </c>
      <c r="B36" s="120"/>
      <c r="C36" s="120"/>
      <c r="D36" s="5"/>
      <c r="E36" s="2"/>
      <c r="F36" s="2"/>
      <c r="G36" s="5"/>
      <c r="H36" s="2"/>
      <c r="I36" s="2"/>
      <c r="J36" s="36"/>
      <c r="K36" s="36"/>
      <c r="L36" s="36"/>
    </row>
    <row r="37" spans="1:12" ht="56.25">
      <c r="A37" s="116" t="s">
        <v>18</v>
      </c>
      <c r="B37" s="120">
        <v>244</v>
      </c>
      <c r="C37" s="120">
        <v>223</v>
      </c>
      <c r="D37" s="5">
        <f t="shared" si="0"/>
        <v>0</v>
      </c>
      <c r="E37" s="2">
        <v>0</v>
      </c>
      <c r="F37" s="2">
        <v>0</v>
      </c>
      <c r="G37" s="5">
        <f t="shared" ref="G37:G42" si="1">H37+I37</f>
        <v>0</v>
      </c>
      <c r="H37" s="2">
        <v>0</v>
      </c>
      <c r="I37" s="2">
        <v>0</v>
      </c>
      <c r="J37" s="36"/>
      <c r="K37" s="36"/>
      <c r="L37" s="36"/>
    </row>
    <row r="38" spans="1:12" ht="37.5">
      <c r="A38" s="116" t="s">
        <v>19</v>
      </c>
      <c r="B38" s="120">
        <v>244</v>
      </c>
      <c r="C38" s="120">
        <v>223</v>
      </c>
      <c r="D38" s="5">
        <f t="shared" si="0"/>
        <v>62732.41</v>
      </c>
      <c r="E38" s="2">
        <v>62732.41</v>
      </c>
      <c r="F38" s="2">
        <v>0</v>
      </c>
      <c r="G38" s="5">
        <f t="shared" si="1"/>
        <v>63754.95</v>
      </c>
      <c r="H38" s="2">
        <v>63754.95</v>
      </c>
      <c r="I38" s="2">
        <v>0</v>
      </c>
      <c r="J38" s="36"/>
      <c r="K38" s="36"/>
      <c r="L38" s="36"/>
    </row>
    <row r="39" spans="1:12" ht="75">
      <c r="A39" s="116" t="s">
        <v>20</v>
      </c>
      <c r="B39" s="120">
        <v>244</v>
      </c>
      <c r="C39" s="120">
        <v>223</v>
      </c>
      <c r="D39" s="5">
        <f t="shared" si="0"/>
        <v>13953.03</v>
      </c>
      <c r="E39" s="2">
        <v>13953.03</v>
      </c>
      <c r="F39" s="2">
        <v>0</v>
      </c>
      <c r="G39" s="5">
        <f t="shared" si="1"/>
        <v>14180.46</v>
      </c>
      <c r="H39" s="2">
        <v>14180.46</v>
      </c>
      <c r="I39" s="2">
        <v>0</v>
      </c>
      <c r="J39" s="36"/>
      <c r="K39" s="36"/>
      <c r="L39" s="36"/>
    </row>
    <row r="40" spans="1:12" ht="75">
      <c r="A40" s="116" t="s">
        <v>21</v>
      </c>
      <c r="B40" s="120">
        <v>244</v>
      </c>
      <c r="C40" s="120">
        <v>223</v>
      </c>
      <c r="D40" s="5">
        <f t="shared" si="0"/>
        <v>817.76</v>
      </c>
      <c r="E40" s="2">
        <v>817.76</v>
      </c>
      <c r="F40" s="2">
        <v>0</v>
      </c>
      <c r="G40" s="5">
        <f t="shared" si="1"/>
        <v>831.09</v>
      </c>
      <c r="H40" s="2">
        <v>831.09</v>
      </c>
      <c r="I40" s="2">
        <v>0</v>
      </c>
      <c r="J40" s="36"/>
      <c r="K40" s="36"/>
      <c r="L40" s="36"/>
    </row>
    <row r="41" spans="1:12" ht="56.25">
      <c r="A41" s="116" t="s">
        <v>22</v>
      </c>
      <c r="B41" s="120">
        <v>244</v>
      </c>
      <c r="C41" s="120">
        <v>223</v>
      </c>
      <c r="D41" s="5">
        <f t="shared" si="0"/>
        <v>3496.94</v>
      </c>
      <c r="E41" s="2">
        <v>3496.94</v>
      </c>
      <c r="F41" s="2">
        <v>0</v>
      </c>
      <c r="G41" s="5">
        <f t="shared" si="1"/>
        <v>3553.94</v>
      </c>
      <c r="H41" s="2">
        <v>3553.94</v>
      </c>
      <c r="I41" s="2">
        <v>0</v>
      </c>
      <c r="J41" s="36"/>
      <c r="K41" s="36"/>
      <c r="L41" s="36"/>
    </row>
    <row r="42" spans="1:12" ht="168.75">
      <c r="A42" s="116" t="s">
        <v>23</v>
      </c>
      <c r="B42" s="120">
        <v>244</v>
      </c>
      <c r="C42" s="120">
        <v>224</v>
      </c>
      <c r="D42" s="5">
        <f t="shared" si="0"/>
        <v>0</v>
      </c>
      <c r="E42" s="2">
        <v>0</v>
      </c>
      <c r="F42" s="2">
        <v>0</v>
      </c>
      <c r="G42" s="5">
        <f t="shared" si="1"/>
        <v>0</v>
      </c>
      <c r="H42" s="2">
        <v>0</v>
      </c>
      <c r="I42" s="2">
        <v>0</v>
      </c>
      <c r="J42" s="36"/>
      <c r="K42" s="36"/>
      <c r="L42" s="36"/>
    </row>
    <row r="43" spans="1:12" ht="56.25">
      <c r="A43" s="116" t="s">
        <v>24</v>
      </c>
      <c r="B43" s="120" t="s">
        <v>5</v>
      </c>
      <c r="C43" s="120">
        <v>225</v>
      </c>
      <c r="D43" s="2">
        <f t="shared" ref="D43:I43" si="2">D44+D45</f>
        <v>60391.88</v>
      </c>
      <c r="E43" s="2">
        <f t="shared" si="2"/>
        <v>60391.88</v>
      </c>
      <c r="F43" s="2">
        <f t="shared" si="2"/>
        <v>0</v>
      </c>
      <c r="G43" s="2">
        <f t="shared" si="2"/>
        <v>60391.88</v>
      </c>
      <c r="H43" s="2">
        <f t="shared" si="2"/>
        <v>60391.88</v>
      </c>
      <c r="I43" s="2">
        <f t="shared" si="2"/>
        <v>0</v>
      </c>
      <c r="J43" s="36"/>
      <c r="K43" s="36"/>
      <c r="L43" s="36"/>
    </row>
    <row r="44" spans="1:12" ht="18.75">
      <c r="A44" s="151" t="s">
        <v>6</v>
      </c>
      <c r="B44" s="120">
        <v>243</v>
      </c>
      <c r="C44" s="120">
        <v>225</v>
      </c>
      <c r="D44" s="5">
        <f t="shared" si="0"/>
        <v>0</v>
      </c>
      <c r="E44" s="2">
        <v>0</v>
      </c>
      <c r="F44" s="2">
        <v>0</v>
      </c>
      <c r="G44" s="5">
        <f t="shared" ref="G44:G77" si="3">H44+I44</f>
        <v>0</v>
      </c>
      <c r="H44" s="2">
        <v>0</v>
      </c>
      <c r="I44" s="2">
        <v>0</v>
      </c>
      <c r="J44" s="36"/>
      <c r="K44" s="36"/>
      <c r="L44" s="36"/>
    </row>
    <row r="45" spans="1:12" ht="18.75">
      <c r="A45" s="151"/>
      <c r="B45" s="120">
        <v>244</v>
      </c>
      <c r="C45" s="120">
        <v>225</v>
      </c>
      <c r="D45" s="5">
        <f t="shared" si="0"/>
        <v>60391.88</v>
      </c>
      <c r="E45" s="2">
        <v>60391.88</v>
      </c>
      <c r="F45" s="2">
        <v>0</v>
      </c>
      <c r="G45" s="5">
        <f t="shared" si="3"/>
        <v>60391.88</v>
      </c>
      <c r="H45" s="2">
        <v>60391.88</v>
      </c>
      <c r="I45" s="2">
        <v>0</v>
      </c>
      <c r="J45" s="36"/>
      <c r="K45" s="36"/>
      <c r="L45" s="36"/>
    </row>
    <row r="46" spans="1:12" ht="37.5">
      <c r="A46" s="116" t="s">
        <v>58</v>
      </c>
      <c r="B46" s="120" t="s">
        <v>5</v>
      </c>
      <c r="C46" s="120">
        <v>226</v>
      </c>
      <c r="D46" s="5">
        <f t="shared" si="0"/>
        <v>175381.16</v>
      </c>
      <c r="E46" s="2">
        <f>E47+E48+E50+E51+E49</f>
        <v>175381.16</v>
      </c>
      <c r="F46" s="2">
        <f>F47+F48+F50+F51+F49</f>
        <v>0</v>
      </c>
      <c r="G46" s="5">
        <f t="shared" si="3"/>
        <v>175381.16</v>
      </c>
      <c r="H46" s="2">
        <f>H47+H48+H50+H51+H49</f>
        <v>175381.16</v>
      </c>
      <c r="I46" s="2">
        <f>I47+I48+I50+I51+I49</f>
        <v>0</v>
      </c>
      <c r="J46" s="36"/>
      <c r="K46" s="36"/>
      <c r="L46" s="36"/>
    </row>
    <row r="47" spans="1:12" ht="18.75">
      <c r="A47" s="151" t="s">
        <v>6</v>
      </c>
      <c r="B47" s="120">
        <v>112</v>
      </c>
      <c r="C47" s="120">
        <v>226</v>
      </c>
      <c r="D47" s="5">
        <f t="shared" si="0"/>
        <v>0</v>
      </c>
      <c r="E47" s="2">
        <v>0</v>
      </c>
      <c r="F47" s="2">
        <v>0</v>
      </c>
      <c r="G47" s="5">
        <f t="shared" si="3"/>
        <v>0</v>
      </c>
      <c r="H47" s="2">
        <v>0</v>
      </c>
      <c r="I47" s="2">
        <v>0</v>
      </c>
      <c r="J47" s="36"/>
      <c r="K47" s="36"/>
      <c r="L47" s="36"/>
    </row>
    <row r="48" spans="1:12" ht="18.75">
      <c r="A48" s="151"/>
      <c r="B48" s="120">
        <v>113</v>
      </c>
      <c r="C48" s="120">
        <v>226</v>
      </c>
      <c r="D48" s="5">
        <f t="shared" si="0"/>
        <v>0</v>
      </c>
      <c r="E48" s="2">
        <v>0</v>
      </c>
      <c r="F48" s="2">
        <v>0</v>
      </c>
      <c r="G48" s="5">
        <f t="shared" si="3"/>
        <v>0</v>
      </c>
      <c r="H48" s="2">
        <v>0</v>
      </c>
      <c r="I48" s="2">
        <v>0</v>
      </c>
      <c r="J48" s="36"/>
      <c r="K48" s="36"/>
      <c r="L48" s="36"/>
    </row>
    <row r="49" spans="1:12" ht="18.75">
      <c r="A49" s="151"/>
      <c r="B49" s="120">
        <v>119</v>
      </c>
      <c r="C49" s="120">
        <v>226</v>
      </c>
      <c r="D49" s="5">
        <f t="shared" si="0"/>
        <v>0</v>
      </c>
      <c r="E49" s="2">
        <v>0</v>
      </c>
      <c r="F49" s="2">
        <v>0</v>
      </c>
      <c r="G49" s="5">
        <f t="shared" si="3"/>
        <v>0</v>
      </c>
      <c r="H49" s="2">
        <v>0</v>
      </c>
      <c r="I49" s="2">
        <v>0</v>
      </c>
      <c r="J49" s="36"/>
      <c r="K49" s="36"/>
      <c r="L49" s="36"/>
    </row>
    <row r="50" spans="1:12" ht="18.75">
      <c r="A50" s="151"/>
      <c r="B50" s="120">
        <v>243</v>
      </c>
      <c r="C50" s="120">
        <v>226</v>
      </c>
      <c r="D50" s="5">
        <f t="shared" si="0"/>
        <v>0</v>
      </c>
      <c r="E50" s="2">
        <v>0</v>
      </c>
      <c r="F50" s="2">
        <v>0</v>
      </c>
      <c r="G50" s="5">
        <f t="shared" si="3"/>
        <v>0</v>
      </c>
      <c r="H50" s="2">
        <v>0</v>
      </c>
      <c r="I50" s="2">
        <v>0</v>
      </c>
      <c r="J50" s="36"/>
      <c r="K50" s="36"/>
      <c r="L50" s="36"/>
    </row>
    <row r="51" spans="1:12" ht="18.75">
      <c r="A51" s="151"/>
      <c r="B51" s="120">
        <v>244</v>
      </c>
      <c r="C51" s="120">
        <v>226</v>
      </c>
      <c r="D51" s="5">
        <f t="shared" si="0"/>
        <v>175381.16</v>
      </c>
      <c r="E51" s="2">
        <v>175381.16</v>
      </c>
      <c r="F51" s="2">
        <v>0</v>
      </c>
      <c r="G51" s="5">
        <f t="shared" si="3"/>
        <v>175381.16</v>
      </c>
      <c r="H51" s="2">
        <v>175381.16</v>
      </c>
      <c r="I51" s="2">
        <v>0</v>
      </c>
      <c r="J51" s="36"/>
      <c r="K51" s="36"/>
      <c r="L51" s="36"/>
    </row>
    <row r="52" spans="1:12" ht="18.75">
      <c r="A52" s="116" t="s">
        <v>25</v>
      </c>
      <c r="B52" s="120">
        <v>244</v>
      </c>
      <c r="C52" s="120">
        <v>227</v>
      </c>
      <c r="D52" s="5">
        <f t="shared" si="0"/>
        <v>0</v>
      </c>
      <c r="E52" s="2">
        <v>0</v>
      </c>
      <c r="F52" s="2">
        <v>0</v>
      </c>
      <c r="G52" s="5">
        <f t="shared" si="3"/>
        <v>0</v>
      </c>
      <c r="H52" s="2">
        <v>0</v>
      </c>
      <c r="I52" s="2">
        <v>0</v>
      </c>
      <c r="J52" s="36"/>
      <c r="K52" s="36"/>
      <c r="L52" s="36"/>
    </row>
    <row r="53" spans="1:12" ht="37.5">
      <c r="A53" s="116" t="s">
        <v>26</v>
      </c>
      <c r="B53" s="120" t="s">
        <v>5</v>
      </c>
      <c r="C53" s="120">
        <v>260</v>
      </c>
      <c r="D53" s="5">
        <f t="shared" si="0"/>
        <v>0</v>
      </c>
      <c r="E53" s="2">
        <f>E54+E55+E58</f>
        <v>0</v>
      </c>
      <c r="F53" s="2">
        <f>F54+F55+F58</f>
        <v>0</v>
      </c>
      <c r="G53" s="5">
        <f t="shared" si="3"/>
        <v>0</v>
      </c>
      <c r="H53" s="2">
        <f>H54+H55+H58</f>
        <v>0</v>
      </c>
      <c r="I53" s="2">
        <f>I54+I55+I58</f>
        <v>0</v>
      </c>
      <c r="J53" s="36"/>
      <c r="K53" s="36"/>
      <c r="L53" s="36"/>
    </row>
    <row r="54" spans="1:12" ht="112.5">
      <c r="A54" s="116" t="s">
        <v>27</v>
      </c>
      <c r="B54" s="120">
        <v>321</v>
      </c>
      <c r="C54" s="120">
        <v>264</v>
      </c>
      <c r="D54" s="5">
        <f t="shared" si="0"/>
        <v>0</v>
      </c>
      <c r="E54" s="2">
        <v>0</v>
      </c>
      <c r="F54" s="2">
        <v>0</v>
      </c>
      <c r="G54" s="5">
        <f t="shared" si="3"/>
        <v>0</v>
      </c>
      <c r="H54" s="2">
        <v>0</v>
      </c>
      <c r="I54" s="2">
        <v>0</v>
      </c>
      <c r="J54" s="36"/>
      <c r="K54" s="36"/>
      <c r="L54" s="36"/>
    </row>
    <row r="55" spans="1:12" ht="93.75">
      <c r="A55" s="116" t="s">
        <v>28</v>
      </c>
      <c r="B55" s="120" t="s">
        <v>5</v>
      </c>
      <c r="C55" s="120">
        <v>266</v>
      </c>
      <c r="D55" s="5">
        <f t="shared" si="0"/>
        <v>0</v>
      </c>
      <c r="E55" s="2">
        <f>E56+E57</f>
        <v>0</v>
      </c>
      <c r="F55" s="2">
        <f>F56+F57</f>
        <v>0</v>
      </c>
      <c r="G55" s="5">
        <f t="shared" si="3"/>
        <v>0</v>
      </c>
      <c r="H55" s="2">
        <f>H56+H57</f>
        <v>0</v>
      </c>
      <c r="I55" s="2">
        <f>I56+I57</f>
        <v>0</v>
      </c>
      <c r="J55" s="36"/>
      <c r="K55" s="36"/>
      <c r="L55" s="36"/>
    </row>
    <row r="56" spans="1:12" ht="18.75">
      <c r="A56" s="151" t="s">
        <v>6</v>
      </c>
      <c r="B56" s="120">
        <v>111</v>
      </c>
      <c r="C56" s="120">
        <v>266</v>
      </c>
      <c r="D56" s="5">
        <f t="shared" si="0"/>
        <v>0</v>
      </c>
      <c r="E56" s="2">
        <v>0</v>
      </c>
      <c r="F56" s="2">
        <v>0</v>
      </c>
      <c r="G56" s="5">
        <f t="shared" si="3"/>
        <v>0</v>
      </c>
      <c r="H56" s="2">
        <v>0</v>
      </c>
      <c r="I56" s="2">
        <v>0</v>
      </c>
      <c r="J56" s="36"/>
      <c r="K56" s="36"/>
      <c r="L56" s="36"/>
    </row>
    <row r="57" spans="1:12" ht="18.75">
      <c r="A57" s="151"/>
      <c r="B57" s="120">
        <v>112</v>
      </c>
      <c r="C57" s="120">
        <v>266</v>
      </c>
      <c r="D57" s="5">
        <f t="shared" si="0"/>
        <v>0</v>
      </c>
      <c r="E57" s="2">
        <v>0</v>
      </c>
      <c r="F57" s="2">
        <v>0</v>
      </c>
      <c r="G57" s="5">
        <f t="shared" si="3"/>
        <v>0</v>
      </c>
      <c r="H57" s="2">
        <v>0</v>
      </c>
      <c r="I57" s="2">
        <v>0</v>
      </c>
      <c r="J57" s="36"/>
      <c r="K57" s="36"/>
      <c r="L57" s="36"/>
    </row>
    <row r="58" spans="1:12" ht="75">
      <c r="A58" s="116" t="s">
        <v>29</v>
      </c>
      <c r="B58" s="120">
        <v>112</v>
      </c>
      <c r="C58" s="120">
        <v>267</v>
      </c>
      <c r="D58" s="5">
        <f t="shared" si="0"/>
        <v>0</v>
      </c>
      <c r="E58" s="2">
        <v>0</v>
      </c>
      <c r="F58" s="2">
        <v>0</v>
      </c>
      <c r="G58" s="5">
        <f t="shared" si="3"/>
        <v>0</v>
      </c>
      <c r="H58" s="2">
        <v>0</v>
      </c>
      <c r="I58" s="2">
        <v>0</v>
      </c>
      <c r="J58" s="36"/>
      <c r="K58" s="36"/>
      <c r="L58" s="36"/>
    </row>
    <row r="59" spans="1:12" ht="18.75">
      <c r="A59" s="116" t="s">
        <v>30</v>
      </c>
      <c r="B59" s="120" t="s">
        <v>5</v>
      </c>
      <c r="C59" s="120">
        <v>290</v>
      </c>
      <c r="D59" s="5">
        <f t="shared" si="0"/>
        <v>7130</v>
      </c>
      <c r="E59" s="2">
        <f>E61+E65+E66+E67+E68+E74</f>
        <v>7130</v>
      </c>
      <c r="F59" s="2">
        <f>F61+F65+F66+F67+F68+F74</f>
        <v>0</v>
      </c>
      <c r="G59" s="5">
        <f t="shared" si="3"/>
        <v>7130</v>
      </c>
      <c r="H59" s="2">
        <f>H61+H65+H66+H67+H68+H74</f>
        <v>7130</v>
      </c>
      <c r="I59" s="2">
        <f>I61+I65+I66+I67+I68+I74</f>
        <v>0</v>
      </c>
      <c r="J59" s="36"/>
      <c r="K59" s="36"/>
      <c r="L59" s="36"/>
    </row>
    <row r="60" spans="1:12" ht="18.75">
      <c r="A60" s="116" t="s">
        <v>9</v>
      </c>
      <c r="B60" s="120"/>
      <c r="C60" s="120"/>
      <c r="D60" s="5">
        <f t="shared" si="0"/>
        <v>0</v>
      </c>
      <c r="E60" s="2">
        <v>0</v>
      </c>
      <c r="F60" s="2">
        <v>0</v>
      </c>
      <c r="G60" s="5">
        <f t="shared" si="3"/>
        <v>0</v>
      </c>
      <c r="H60" s="2">
        <v>0</v>
      </c>
      <c r="I60" s="2">
        <v>0</v>
      </c>
      <c r="J60" s="36"/>
      <c r="K60" s="36"/>
      <c r="L60" s="36"/>
    </row>
    <row r="61" spans="1:12" ht="37.5">
      <c r="A61" s="116" t="s">
        <v>31</v>
      </c>
      <c r="B61" s="120" t="s">
        <v>5</v>
      </c>
      <c r="C61" s="120">
        <v>291</v>
      </c>
      <c r="D61" s="5">
        <f t="shared" si="0"/>
        <v>7130</v>
      </c>
      <c r="E61" s="2">
        <f>E62+E63+E64</f>
        <v>7130</v>
      </c>
      <c r="F61" s="2">
        <f>F62+F63+F64</f>
        <v>0</v>
      </c>
      <c r="G61" s="5">
        <f t="shared" si="3"/>
        <v>7130</v>
      </c>
      <c r="H61" s="2">
        <f>H62+H63+H64</f>
        <v>7130</v>
      </c>
      <c r="I61" s="2">
        <f>I62+I63+I64</f>
        <v>0</v>
      </c>
      <c r="J61" s="36"/>
      <c r="K61" s="36"/>
      <c r="L61" s="36"/>
    </row>
    <row r="62" spans="1:12" ht="18.75">
      <c r="A62" s="151" t="s">
        <v>6</v>
      </c>
      <c r="B62" s="120">
        <v>851</v>
      </c>
      <c r="C62" s="120">
        <v>291</v>
      </c>
      <c r="D62" s="5">
        <f t="shared" si="0"/>
        <v>4880</v>
      </c>
      <c r="E62" s="2">
        <v>4880</v>
      </c>
      <c r="F62" s="2">
        <v>0</v>
      </c>
      <c r="G62" s="5">
        <f t="shared" si="3"/>
        <v>4880</v>
      </c>
      <c r="H62" s="2">
        <v>4880</v>
      </c>
      <c r="I62" s="2">
        <v>0</v>
      </c>
      <c r="J62" s="36"/>
      <c r="K62" s="36"/>
      <c r="L62" s="36"/>
    </row>
    <row r="63" spans="1:12" ht="57" customHeight="1">
      <c r="A63" s="151"/>
      <c r="B63" s="120">
        <v>852</v>
      </c>
      <c r="C63" s="120">
        <v>291</v>
      </c>
      <c r="D63" s="5">
        <f t="shared" si="0"/>
        <v>2250</v>
      </c>
      <c r="E63" s="2">
        <v>2250</v>
      </c>
      <c r="F63" s="2">
        <v>0</v>
      </c>
      <c r="G63" s="5">
        <f t="shared" si="3"/>
        <v>2250</v>
      </c>
      <c r="H63" s="2">
        <v>2250</v>
      </c>
      <c r="I63" s="2">
        <v>0</v>
      </c>
      <c r="J63" s="36"/>
      <c r="K63" s="36"/>
      <c r="L63" s="36"/>
    </row>
    <row r="64" spans="1:12" ht="18.75">
      <c r="A64" s="151"/>
      <c r="B64" s="120">
        <v>853</v>
      </c>
      <c r="C64" s="120">
        <v>291</v>
      </c>
      <c r="D64" s="5">
        <f t="shared" si="0"/>
        <v>0</v>
      </c>
      <c r="E64" s="2">
        <v>0</v>
      </c>
      <c r="F64" s="2">
        <v>0</v>
      </c>
      <c r="G64" s="5">
        <f t="shared" si="3"/>
        <v>0</v>
      </c>
      <c r="H64" s="2">
        <v>0</v>
      </c>
      <c r="I64" s="2">
        <v>0</v>
      </c>
      <c r="J64" s="36"/>
      <c r="K64" s="36"/>
      <c r="L64" s="36"/>
    </row>
    <row r="65" spans="1:12" ht="112.5">
      <c r="A65" s="116" t="s">
        <v>32</v>
      </c>
      <c r="B65" s="120">
        <v>853</v>
      </c>
      <c r="C65" s="120">
        <v>292</v>
      </c>
      <c r="D65" s="5">
        <f t="shared" si="0"/>
        <v>0</v>
      </c>
      <c r="E65" s="2">
        <v>0</v>
      </c>
      <c r="F65" s="2">
        <v>0</v>
      </c>
      <c r="G65" s="5">
        <f t="shared" si="3"/>
        <v>0</v>
      </c>
      <c r="H65" s="2">
        <v>0</v>
      </c>
      <c r="I65" s="2">
        <v>0</v>
      </c>
      <c r="J65" s="36"/>
      <c r="K65" s="36"/>
      <c r="L65" s="36"/>
    </row>
    <row r="66" spans="1:12" ht="131.25">
      <c r="A66" s="116" t="s">
        <v>33</v>
      </c>
      <c r="B66" s="120">
        <v>853</v>
      </c>
      <c r="C66" s="120">
        <v>293</v>
      </c>
      <c r="D66" s="5">
        <f t="shared" si="0"/>
        <v>0</v>
      </c>
      <c r="E66" s="2">
        <v>0</v>
      </c>
      <c r="F66" s="2">
        <v>0</v>
      </c>
      <c r="G66" s="5">
        <f t="shared" si="3"/>
        <v>0</v>
      </c>
      <c r="H66" s="2">
        <v>0</v>
      </c>
      <c r="I66" s="2">
        <v>0</v>
      </c>
      <c r="J66" s="36"/>
      <c r="K66" s="36"/>
      <c r="L66" s="36"/>
    </row>
    <row r="67" spans="1:12" ht="56.25">
      <c r="A67" s="116" t="s">
        <v>158</v>
      </c>
      <c r="B67" s="120">
        <v>853</v>
      </c>
      <c r="C67" s="120">
        <v>295</v>
      </c>
      <c r="D67" s="5">
        <f t="shared" si="0"/>
        <v>0</v>
      </c>
      <c r="E67" s="2">
        <v>0</v>
      </c>
      <c r="F67" s="2">
        <v>0</v>
      </c>
      <c r="G67" s="5">
        <f t="shared" si="3"/>
        <v>0</v>
      </c>
      <c r="H67" s="2">
        <v>0</v>
      </c>
      <c r="I67" s="2">
        <v>0</v>
      </c>
      <c r="J67" s="36"/>
      <c r="K67" s="36"/>
      <c r="L67" s="36"/>
    </row>
    <row r="68" spans="1:12" ht="56.25">
      <c r="A68" s="116" t="s">
        <v>34</v>
      </c>
      <c r="B68" s="120" t="s">
        <v>5</v>
      </c>
      <c r="C68" s="120">
        <v>296</v>
      </c>
      <c r="D68" s="5">
        <f t="shared" si="0"/>
        <v>0</v>
      </c>
      <c r="E68" s="2">
        <f>E69+E70+E71+E72+E73</f>
        <v>0</v>
      </c>
      <c r="F68" s="2">
        <f>F69+F70+F71+F72+F73</f>
        <v>0</v>
      </c>
      <c r="G68" s="5">
        <f t="shared" si="3"/>
        <v>0</v>
      </c>
      <c r="H68" s="2">
        <f>H69+H70+H71+H72+H73</f>
        <v>0</v>
      </c>
      <c r="I68" s="2">
        <f>I69+I70+I71+I72+I73</f>
        <v>0</v>
      </c>
      <c r="J68" s="36"/>
      <c r="K68" s="36"/>
      <c r="L68" s="36"/>
    </row>
    <row r="69" spans="1:12" ht="18.75">
      <c r="A69" s="151" t="s">
        <v>6</v>
      </c>
      <c r="B69" s="120">
        <v>244</v>
      </c>
      <c r="C69" s="120">
        <v>296</v>
      </c>
      <c r="D69" s="5">
        <f t="shared" si="0"/>
        <v>0</v>
      </c>
      <c r="E69" s="2">
        <v>0</v>
      </c>
      <c r="F69" s="2">
        <v>0</v>
      </c>
      <c r="G69" s="5">
        <f t="shared" si="3"/>
        <v>0</v>
      </c>
      <c r="H69" s="2">
        <v>0</v>
      </c>
      <c r="I69" s="2">
        <v>0</v>
      </c>
      <c r="J69" s="36"/>
      <c r="K69" s="36"/>
      <c r="L69" s="36"/>
    </row>
    <row r="70" spans="1:12" ht="18.75">
      <c r="A70" s="151"/>
      <c r="B70" s="120">
        <v>340</v>
      </c>
      <c r="C70" s="120">
        <v>296</v>
      </c>
      <c r="D70" s="5">
        <f t="shared" si="0"/>
        <v>0</v>
      </c>
      <c r="E70" s="2">
        <v>0</v>
      </c>
      <c r="F70" s="2">
        <v>0</v>
      </c>
      <c r="G70" s="5">
        <f t="shared" si="3"/>
        <v>0</v>
      </c>
      <c r="H70" s="2">
        <v>0</v>
      </c>
      <c r="I70" s="2">
        <v>0</v>
      </c>
      <c r="J70" s="36"/>
      <c r="K70" s="36"/>
      <c r="L70" s="36"/>
    </row>
    <row r="71" spans="1:12" ht="18.75">
      <c r="A71" s="151"/>
      <c r="B71" s="120">
        <v>350</v>
      </c>
      <c r="C71" s="120">
        <v>296</v>
      </c>
      <c r="D71" s="5">
        <f t="shared" si="0"/>
        <v>0</v>
      </c>
      <c r="E71" s="2">
        <v>0</v>
      </c>
      <c r="F71" s="2">
        <v>0</v>
      </c>
      <c r="G71" s="5">
        <f t="shared" si="3"/>
        <v>0</v>
      </c>
      <c r="H71" s="2">
        <v>0</v>
      </c>
      <c r="I71" s="2">
        <v>0</v>
      </c>
      <c r="J71" s="36"/>
      <c r="K71" s="36"/>
      <c r="L71" s="36"/>
    </row>
    <row r="72" spans="1:12" ht="18.75">
      <c r="A72" s="151"/>
      <c r="B72" s="120">
        <v>360</v>
      </c>
      <c r="C72" s="120">
        <v>296</v>
      </c>
      <c r="D72" s="5">
        <f t="shared" si="0"/>
        <v>0</v>
      </c>
      <c r="E72" s="2">
        <v>0</v>
      </c>
      <c r="F72" s="2">
        <v>0</v>
      </c>
      <c r="G72" s="5">
        <f t="shared" si="3"/>
        <v>0</v>
      </c>
      <c r="H72" s="2">
        <v>0</v>
      </c>
      <c r="I72" s="2">
        <v>0</v>
      </c>
      <c r="J72" s="36"/>
      <c r="K72" s="36"/>
      <c r="L72" s="36"/>
    </row>
    <row r="73" spans="1:12" ht="18.75">
      <c r="A73" s="151"/>
      <c r="B73" s="120">
        <v>853</v>
      </c>
      <c r="C73" s="120">
        <v>296</v>
      </c>
      <c r="D73" s="5">
        <f t="shared" ref="D73:D94" si="4">E73+F73</f>
        <v>0</v>
      </c>
      <c r="E73" s="2">
        <v>0</v>
      </c>
      <c r="F73" s="2">
        <v>0</v>
      </c>
      <c r="G73" s="5">
        <f t="shared" si="3"/>
        <v>0</v>
      </c>
      <c r="H73" s="2">
        <v>0</v>
      </c>
      <c r="I73" s="2">
        <v>0</v>
      </c>
      <c r="J73" s="36"/>
      <c r="K73" s="36"/>
      <c r="L73" s="36"/>
    </row>
    <row r="74" spans="1:12" ht="57.6" customHeight="1">
      <c r="A74" s="116" t="s">
        <v>35</v>
      </c>
      <c r="B74" s="120" t="s">
        <v>5</v>
      </c>
      <c r="C74" s="120">
        <v>297</v>
      </c>
      <c r="D74" s="5">
        <f t="shared" si="4"/>
        <v>0</v>
      </c>
      <c r="E74" s="2">
        <f>E75+E76</f>
        <v>0</v>
      </c>
      <c r="F74" s="2">
        <f>F75+F76</f>
        <v>0</v>
      </c>
      <c r="G74" s="5">
        <f t="shared" si="3"/>
        <v>0</v>
      </c>
      <c r="H74" s="2">
        <f>H75+H76</f>
        <v>0</v>
      </c>
      <c r="I74" s="2">
        <f>I75+I76</f>
        <v>0</v>
      </c>
      <c r="J74" s="36"/>
      <c r="K74" s="36"/>
      <c r="L74" s="36"/>
    </row>
    <row r="75" spans="1:12" ht="18.75">
      <c r="A75" s="151" t="s">
        <v>6</v>
      </c>
      <c r="B75" s="120">
        <v>244</v>
      </c>
      <c r="C75" s="120">
        <v>297</v>
      </c>
      <c r="D75" s="5">
        <f t="shared" si="4"/>
        <v>0</v>
      </c>
      <c r="E75" s="2">
        <v>0</v>
      </c>
      <c r="F75" s="2">
        <v>0</v>
      </c>
      <c r="G75" s="5">
        <f t="shared" si="3"/>
        <v>0</v>
      </c>
      <c r="H75" s="2">
        <v>0</v>
      </c>
      <c r="I75" s="2">
        <v>0</v>
      </c>
      <c r="J75" s="36"/>
      <c r="K75" s="36"/>
      <c r="L75" s="36"/>
    </row>
    <row r="76" spans="1:12" ht="18.75">
      <c r="A76" s="151"/>
      <c r="B76" s="120">
        <v>853</v>
      </c>
      <c r="C76" s="120">
        <v>297</v>
      </c>
      <c r="D76" s="5">
        <f t="shared" si="4"/>
        <v>0</v>
      </c>
      <c r="E76" s="2">
        <v>0</v>
      </c>
      <c r="F76" s="2">
        <v>0</v>
      </c>
      <c r="G76" s="5">
        <f t="shared" si="3"/>
        <v>0</v>
      </c>
      <c r="H76" s="2">
        <v>0</v>
      </c>
      <c r="I76" s="2">
        <v>0</v>
      </c>
      <c r="J76" s="36"/>
      <c r="K76" s="36"/>
      <c r="L76" s="36"/>
    </row>
    <row r="77" spans="1:12" ht="56.25">
      <c r="A77" s="116" t="s">
        <v>59</v>
      </c>
      <c r="B77" s="120" t="s">
        <v>5</v>
      </c>
      <c r="C77" s="120">
        <v>300</v>
      </c>
      <c r="D77" s="5">
        <f t="shared" si="4"/>
        <v>9300</v>
      </c>
      <c r="E77" s="2">
        <f>E79+E81+E80</f>
        <v>9300</v>
      </c>
      <c r="F77" s="2">
        <f>F79+F81+F80</f>
        <v>0</v>
      </c>
      <c r="G77" s="5">
        <f t="shared" si="3"/>
        <v>9300</v>
      </c>
      <c r="H77" s="2">
        <f>H79+H81+H80</f>
        <v>9300</v>
      </c>
      <c r="I77" s="2">
        <f>I79+I81+I80</f>
        <v>0</v>
      </c>
      <c r="J77" s="36"/>
      <c r="K77" s="36"/>
      <c r="L77" s="36"/>
    </row>
    <row r="78" spans="1:12" ht="18.75">
      <c r="A78" s="116" t="s">
        <v>9</v>
      </c>
      <c r="B78" s="120"/>
      <c r="C78" s="120"/>
      <c r="D78" s="5"/>
      <c r="E78" s="2"/>
      <c r="F78" s="2"/>
      <c r="G78" s="5"/>
      <c r="H78" s="2"/>
      <c r="I78" s="2"/>
      <c r="J78" s="36"/>
      <c r="K78" s="36"/>
      <c r="L78" s="36"/>
    </row>
    <row r="79" spans="1:12" ht="56.25">
      <c r="A79" s="116" t="s">
        <v>36</v>
      </c>
      <c r="B79" s="120">
        <v>244</v>
      </c>
      <c r="C79" s="120">
        <v>310</v>
      </c>
      <c r="D79" s="5">
        <f t="shared" si="4"/>
        <v>0</v>
      </c>
      <c r="E79" s="2">
        <v>0</v>
      </c>
      <c r="F79" s="2">
        <v>0</v>
      </c>
      <c r="G79" s="5">
        <f>H79+I79</f>
        <v>0</v>
      </c>
      <c r="H79" s="2">
        <v>0</v>
      </c>
      <c r="I79" s="2">
        <v>0</v>
      </c>
      <c r="J79" s="36"/>
      <c r="K79" s="36"/>
      <c r="L79" s="36"/>
    </row>
    <row r="80" spans="1:12" ht="75">
      <c r="A80" s="116" t="s">
        <v>68</v>
      </c>
      <c r="B80" s="120">
        <v>244</v>
      </c>
      <c r="C80" s="120">
        <v>320</v>
      </c>
      <c r="D80" s="5">
        <f t="shared" si="4"/>
        <v>0</v>
      </c>
      <c r="E80" s="2">
        <v>0</v>
      </c>
      <c r="F80" s="2">
        <v>0</v>
      </c>
      <c r="G80" s="5">
        <f>H80+I80</f>
        <v>0</v>
      </c>
      <c r="H80" s="2">
        <v>0</v>
      </c>
      <c r="I80" s="2">
        <v>0</v>
      </c>
      <c r="J80" s="36"/>
      <c r="K80" s="36"/>
      <c r="L80" s="36"/>
    </row>
    <row r="81" spans="1:12" ht="75">
      <c r="A81" s="116" t="s">
        <v>60</v>
      </c>
      <c r="B81" s="120" t="s">
        <v>5</v>
      </c>
      <c r="C81" s="120">
        <v>340</v>
      </c>
      <c r="D81" s="5">
        <f t="shared" si="4"/>
        <v>9300</v>
      </c>
      <c r="E81" s="2">
        <f>E83+E84+E85+E86+E87+E88+E89</f>
        <v>9300</v>
      </c>
      <c r="F81" s="2">
        <f>F83+F84+F85+F86+F87+F88+F89</f>
        <v>0</v>
      </c>
      <c r="G81" s="5">
        <f>H81+I81</f>
        <v>9300</v>
      </c>
      <c r="H81" s="2">
        <f>H83+H84+H85+H86+H87+H88+H89</f>
        <v>9300</v>
      </c>
      <c r="I81" s="2">
        <f>I83+I84+I85+I86+I87+I88+I89</f>
        <v>0</v>
      </c>
      <c r="J81" s="36"/>
      <c r="K81" s="36"/>
      <c r="L81" s="36"/>
    </row>
    <row r="82" spans="1:12" ht="18.75">
      <c r="A82" s="116" t="s">
        <v>6</v>
      </c>
      <c r="B82" s="120"/>
      <c r="C82" s="120"/>
      <c r="D82" s="5"/>
      <c r="E82" s="2"/>
      <c r="F82" s="2"/>
      <c r="G82" s="5"/>
      <c r="H82" s="2"/>
      <c r="I82" s="2"/>
      <c r="J82" s="36"/>
      <c r="K82" s="36"/>
      <c r="L82" s="36"/>
    </row>
    <row r="83" spans="1:12" ht="131.25">
      <c r="A83" s="116" t="s">
        <v>37</v>
      </c>
      <c r="B83" s="120">
        <v>244</v>
      </c>
      <c r="C83" s="120">
        <v>341</v>
      </c>
      <c r="D83" s="5">
        <f t="shared" si="4"/>
        <v>0</v>
      </c>
      <c r="E83" s="2">
        <v>0</v>
      </c>
      <c r="F83" s="2">
        <v>0</v>
      </c>
      <c r="G83" s="5">
        <f t="shared" ref="G83:G90" si="5">H83+I83</f>
        <v>0</v>
      </c>
      <c r="H83" s="2">
        <v>0</v>
      </c>
      <c r="I83" s="2">
        <v>0</v>
      </c>
      <c r="J83" s="36"/>
      <c r="K83" s="36"/>
      <c r="L83" s="36"/>
    </row>
    <row r="84" spans="1:12" ht="56.25">
      <c r="A84" s="116" t="s">
        <v>38</v>
      </c>
      <c r="B84" s="120">
        <v>244</v>
      </c>
      <c r="C84" s="120">
        <v>342</v>
      </c>
      <c r="D84" s="5">
        <f t="shared" si="4"/>
        <v>0</v>
      </c>
      <c r="E84" s="2">
        <v>0</v>
      </c>
      <c r="F84" s="2">
        <v>0</v>
      </c>
      <c r="G84" s="5">
        <f t="shared" si="5"/>
        <v>0</v>
      </c>
      <c r="H84" s="2">
        <v>0</v>
      </c>
      <c r="I84" s="2">
        <v>0</v>
      </c>
      <c r="J84" s="36"/>
      <c r="K84" s="36"/>
      <c r="L84" s="36"/>
    </row>
    <row r="85" spans="1:12" ht="75">
      <c r="A85" s="116" t="s">
        <v>39</v>
      </c>
      <c r="B85" s="120">
        <v>244</v>
      </c>
      <c r="C85" s="120">
        <v>343</v>
      </c>
      <c r="D85" s="5">
        <f t="shared" si="4"/>
        <v>0</v>
      </c>
      <c r="E85" s="2">
        <v>0</v>
      </c>
      <c r="F85" s="2">
        <v>0</v>
      </c>
      <c r="G85" s="5">
        <f t="shared" si="5"/>
        <v>0</v>
      </c>
      <c r="H85" s="2">
        <v>0</v>
      </c>
      <c r="I85" s="2">
        <v>0</v>
      </c>
      <c r="J85" s="36"/>
      <c r="K85" s="36"/>
      <c r="L85" s="36"/>
    </row>
    <row r="86" spans="1:12" ht="75">
      <c r="A86" s="116" t="s">
        <v>40</v>
      </c>
      <c r="B86" s="120">
        <v>244</v>
      </c>
      <c r="C86" s="120">
        <v>344</v>
      </c>
      <c r="D86" s="5">
        <f t="shared" si="4"/>
        <v>0</v>
      </c>
      <c r="E86" s="2">
        <v>0</v>
      </c>
      <c r="F86" s="2">
        <v>0</v>
      </c>
      <c r="G86" s="5">
        <f t="shared" si="5"/>
        <v>0</v>
      </c>
      <c r="H86" s="2">
        <v>0</v>
      </c>
      <c r="I86" s="2">
        <v>0</v>
      </c>
      <c r="J86" s="36"/>
      <c r="K86" s="36"/>
      <c r="L86" s="36"/>
    </row>
    <row r="87" spans="1:12" ht="56.25">
      <c r="A87" s="116" t="s">
        <v>41</v>
      </c>
      <c r="B87" s="120">
        <v>244</v>
      </c>
      <c r="C87" s="120">
        <v>345</v>
      </c>
      <c r="D87" s="5">
        <f t="shared" si="4"/>
        <v>0</v>
      </c>
      <c r="E87" s="2">
        <v>0</v>
      </c>
      <c r="F87" s="2">
        <v>0</v>
      </c>
      <c r="G87" s="5">
        <f t="shared" si="5"/>
        <v>0</v>
      </c>
      <c r="H87" s="2">
        <v>0</v>
      </c>
      <c r="I87" s="2">
        <v>0</v>
      </c>
      <c r="J87" s="36"/>
      <c r="K87" s="36"/>
      <c r="L87" s="36"/>
    </row>
    <row r="88" spans="1:12" ht="59.25" customHeight="1">
      <c r="A88" s="116" t="s">
        <v>42</v>
      </c>
      <c r="B88" s="120">
        <v>244</v>
      </c>
      <c r="C88" s="120">
        <v>346</v>
      </c>
      <c r="D88" s="5">
        <f t="shared" si="4"/>
        <v>9300</v>
      </c>
      <c r="E88" s="2">
        <v>9300</v>
      </c>
      <c r="F88" s="2">
        <v>0</v>
      </c>
      <c r="G88" s="5">
        <f t="shared" si="5"/>
        <v>9300</v>
      </c>
      <c r="H88" s="2">
        <v>9300</v>
      </c>
      <c r="I88" s="2">
        <v>0</v>
      </c>
      <c r="J88" s="36"/>
      <c r="K88" s="36"/>
      <c r="L88" s="36"/>
    </row>
    <row r="89" spans="1:12" ht="112.5">
      <c r="A89" s="116" t="s">
        <v>43</v>
      </c>
      <c r="B89" s="120">
        <v>244</v>
      </c>
      <c r="C89" s="120">
        <v>349</v>
      </c>
      <c r="D89" s="5">
        <f t="shared" si="4"/>
        <v>0</v>
      </c>
      <c r="E89" s="2">
        <v>0</v>
      </c>
      <c r="F89" s="2">
        <v>0</v>
      </c>
      <c r="G89" s="5">
        <f t="shared" si="5"/>
        <v>0</v>
      </c>
      <c r="H89" s="2">
        <v>0</v>
      </c>
      <c r="I89" s="2">
        <v>0</v>
      </c>
      <c r="J89" s="36"/>
      <c r="K89" s="36"/>
      <c r="L89" s="36"/>
    </row>
    <row r="90" spans="1:12" ht="56.25">
      <c r="A90" s="116" t="s">
        <v>67</v>
      </c>
      <c r="B90" s="120" t="s">
        <v>5</v>
      </c>
      <c r="C90" s="120" t="s">
        <v>5</v>
      </c>
      <c r="D90" s="5">
        <f t="shared" si="4"/>
        <v>0</v>
      </c>
      <c r="E90" s="2">
        <f>E92+E93+E94</f>
        <v>0</v>
      </c>
      <c r="F90" s="2">
        <f>F92+F93+F94</f>
        <v>0</v>
      </c>
      <c r="G90" s="5">
        <f t="shared" si="5"/>
        <v>0</v>
      </c>
      <c r="H90" s="2">
        <f>H92+H93+H94</f>
        <v>0</v>
      </c>
      <c r="I90" s="2">
        <f>I92+I93+I94</f>
        <v>0</v>
      </c>
      <c r="J90" s="36"/>
      <c r="K90" s="36"/>
      <c r="L90" s="36"/>
    </row>
    <row r="91" spans="1:12" ht="18.600000000000001" customHeight="1">
      <c r="A91" s="116" t="s">
        <v>6</v>
      </c>
      <c r="B91" s="120"/>
      <c r="C91" s="120"/>
      <c r="D91" s="5"/>
      <c r="E91" s="2"/>
      <c r="F91" s="2"/>
      <c r="G91" s="5"/>
      <c r="H91" s="2"/>
      <c r="I91" s="2"/>
      <c r="J91" s="36"/>
      <c r="K91" s="36"/>
      <c r="L91" s="36"/>
    </row>
    <row r="92" spans="1:12" ht="18.75">
      <c r="A92" s="116" t="s">
        <v>194</v>
      </c>
      <c r="B92" s="120">
        <v>180</v>
      </c>
      <c r="C92" s="120" t="s">
        <v>5</v>
      </c>
      <c r="D92" s="5">
        <f t="shared" si="4"/>
        <v>0</v>
      </c>
      <c r="E92" s="2">
        <v>0</v>
      </c>
      <c r="F92" s="2">
        <v>0</v>
      </c>
      <c r="G92" s="5">
        <f>H92+I92</f>
        <v>0</v>
      </c>
      <c r="H92" s="2">
        <v>0</v>
      </c>
      <c r="I92" s="2">
        <v>0</v>
      </c>
      <c r="J92" s="36"/>
      <c r="K92" s="36"/>
      <c r="L92" s="36"/>
    </row>
    <row r="93" spans="1:12" ht="56.25">
      <c r="A93" s="116" t="s">
        <v>195</v>
      </c>
      <c r="B93" s="120">
        <v>180</v>
      </c>
      <c r="C93" s="120" t="s">
        <v>5</v>
      </c>
      <c r="D93" s="5">
        <f t="shared" si="4"/>
        <v>0</v>
      </c>
      <c r="E93" s="2">
        <v>0</v>
      </c>
      <c r="F93" s="2">
        <v>0</v>
      </c>
      <c r="G93" s="5">
        <f>H93+I93</f>
        <v>0</v>
      </c>
      <c r="H93" s="2">
        <v>0</v>
      </c>
      <c r="I93" s="2">
        <v>0</v>
      </c>
      <c r="J93" s="36"/>
      <c r="K93" s="36"/>
      <c r="L93" s="36"/>
    </row>
    <row r="94" spans="1:12" ht="57" thickBot="1">
      <c r="A94" s="32" t="s">
        <v>196</v>
      </c>
      <c r="B94" s="33">
        <v>180</v>
      </c>
      <c r="C94" s="33" t="s">
        <v>5</v>
      </c>
      <c r="D94" s="34">
        <f t="shared" si="4"/>
        <v>0</v>
      </c>
      <c r="E94" s="35">
        <v>0</v>
      </c>
      <c r="F94" s="35">
        <v>0</v>
      </c>
      <c r="G94" s="34">
        <f>H94+I94</f>
        <v>0</v>
      </c>
      <c r="H94" s="35">
        <v>0</v>
      </c>
      <c r="I94" s="35">
        <v>0</v>
      </c>
      <c r="J94" s="36"/>
      <c r="K94" s="36"/>
      <c r="L94" s="36"/>
    </row>
    <row r="95" spans="1:12" ht="12.75" customHeight="1">
      <c r="A95" s="15"/>
      <c r="B95" s="19"/>
      <c r="C95" s="19"/>
      <c r="D95" s="36"/>
      <c r="E95" s="36"/>
      <c r="F95" s="36"/>
    </row>
    <row r="96" spans="1:12" ht="0.75" hidden="1" customHeight="1">
      <c r="A96" s="11"/>
    </row>
    <row r="97" spans="1:16" ht="37.5">
      <c r="A97" s="29" t="s">
        <v>52</v>
      </c>
      <c r="B97" s="152"/>
      <c r="C97" s="152"/>
      <c r="D97" s="10"/>
      <c r="E97" s="152" t="s">
        <v>275</v>
      </c>
      <c r="F97" s="152"/>
    </row>
    <row r="98" spans="1:16" ht="18.75">
      <c r="A98" s="29"/>
      <c r="B98" s="159" t="s">
        <v>53</v>
      </c>
      <c r="C98" s="159"/>
      <c r="D98" s="10"/>
      <c r="E98" s="159" t="s">
        <v>54</v>
      </c>
      <c r="F98" s="159"/>
    </row>
    <row r="99" spans="1:16" ht="18.75">
      <c r="A99" s="29"/>
      <c r="B99" s="10"/>
      <c r="C99" s="10"/>
      <c r="D99" s="10"/>
      <c r="E99" s="10"/>
      <c r="F99" s="10"/>
    </row>
    <row r="100" spans="1:16" ht="37.5">
      <c r="A100" s="29" t="s">
        <v>55</v>
      </c>
      <c r="B100" s="152"/>
      <c r="C100" s="152"/>
      <c r="D100" s="10"/>
      <c r="E100" s="152" t="s">
        <v>276</v>
      </c>
      <c r="F100" s="152"/>
    </row>
    <row r="101" spans="1:16" ht="18.75">
      <c r="A101" s="29"/>
      <c r="B101" s="159" t="s">
        <v>53</v>
      </c>
      <c r="C101" s="159"/>
      <c r="D101" s="10"/>
      <c r="E101" s="159" t="s">
        <v>54</v>
      </c>
      <c r="F101" s="159"/>
    </row>
    <row r="102" spans="1:16" ht="18.75">
      <c r="A102" s="29"/>
      <c r="B102" s="117"/>
      <c r="C102" s="117"/>
      <c r="D102" s="10"/>
      <c r="E102" s="117"/>
      <c r="F102" s="117"/>
    </row>
    <row r="103" spans="1:16" ht="18.75">
      <c r="A103" s="29" t="s">
        <v>56</v>
      </c>
      <c r="B103" s="152"/>
      <c r="C103" s="152"/>
      <c r="D103" s="10"/>
      <c r="E103" s="152" t="s">
        <v>276</v>
      </c>
      <c r="F103" s="152"/>
    </row>
    <row r="104" spans="1:16" ht="18.75">
      <c r="A104" s="29"/>
      <c r="B104" s="159" t="s">
        <v>53</v>
      </c>
      <c r="C104" s="159"/>
      <c r="D104" s="10"/>
      <c r="E104" s="159" t="s">
        <v>54</v>
      </c>
      <c r="F104" s="159"/>
    </row>
    <row r="105" spans="1:16" ht="18.75">
      <c r="A105" s="29" t="s">
        <v>296</v>
      </c>
      <c r="B105" s="10"/>
      <c r="C105" s="10"/>
      <c r="D105" s="10"/>
      <c r="E105" s="10"/>
      <c r="F105" s="10"/>
    </row>
    <row r="106" spans="1:16" ht="18.75">
      <c r="A106" s="160" t="s">
        <v>44</v>
      </c>
      <c r="B106" s="160"/>
      <c r="C106" s="10"/>
      <c r="D106" s="10"/>
      <c r="E106" s="10"/>
      <c r="F106" s="10"/>
    </row>
    <row r="107" spans="1:16" ht="18.75">
      <c r="A107" s="219" t="s">
        <v>192</v>
      </c>
      <c r="B107" s="219"/>
      <c r="C107" s="219"/>
      <c r="D107" s="219"/>
      <c r="E107" s="219"/>
      <c r="F107" s="219"/>
      <c r="G107" s="219"/>
      <c r="H107" s="219"/>
      <c r="I107" s="219"/>
      <c r="K107" s="218" t="s">
        <v>233</v>
      </c>
      <c r="L107" s="218"/>
      <c r="M107" s="218"/>
      <c r="N107" s="218" t="s">
        <v>234</v>
      </c>
      <c r="O107" s="218"/>
      <c r="P107" s="218"/>
    </row>
    <row r="108" spans="1:16" ht="112.5">
      <c r="A108" s="54" t="s">
        <v>70</v>
      </c>
      <c r="B108" s="57" t="s">
        <v>5</v>
      </c>
      <c r="C108" s="57" t="s">
        <v>5</v>
      </c>
      <c r="D108" s="5">
        <f>E108+F108</f>
        <v>0</v>
      </c>
      <c r="E108" s="2"/>
      <c r="F108" s="4"/>
      <c r="G108" s="5">
        <f>H108+I108</f>
        <v>0</v>
      </c>
      <c r="H108" s="2"/>
      <c r="I108" s="4"/>
      <c r="J108" s="36"/>
      <c r="K108" s="71" t="s">
        <v>230</v>
      </c>
      <c r="L108" s="71" t="s">
        <v>231</v>
      </c>
      <c r="M108" s="71" t="s">
        <v>232</v>
      </c>
      <c r="N108" s="71" t="s">
        <v>230</v>
      </c>
      <c r="O108" s="71" t="s">
        <v>231</v>
      </c>
      <c r="P108" s="71" t="s">
        <v>232</v>
      </c>
    </row>
    <row r="109" spans="1:16" ht="18.75">
      <c r="A109" s="54" t="s">
        <v>7</v>
      </c>
      <c r="B109" s="57" t="s">
        <v>5</v>
      </c>
      <c r="C109" s="57">
        <v>900</v>
      </c>
      <c r="D109" s="5">
        <f>E109+F109</f>
        <v>338073.18</v>
      </c>
      <c r="E109" s="2">
        <f>E112+E140+E154+E182</f>
        <v>338073.18</v>
      </c>
      <c r="F109" s="2">
        <f>F112+F140</f>
        <v>0</v>
      </c>
      <c r="G109" s="5">
        <f>H109+I109</f>
        <v>339393.48</v>
      </c>
      <c r="H109" s="2">
        <f>H112+H140+H154+H182</f>
        <v>339393.48</v>
      </c>
      <c r="I109" s="2">
        <f>I112+I140</f>
        <v>0</v>
      </c>
      <c r="J109" s="36"/>
      <c r="K109" s="72">
        <f>E23+E24+E25+E27+E33+E47+E48+E49+E54+E56+E57+E58+E62+E63+E64+E65+E66+E67+E70+E71+E72+E73+E76</f>
        <v>2977013.02</v>
      </c>
      <c r="L109" s="72">
        <f>K109+D109</f>
        <v>3315086.2</v>
      </c>
      <c r="M109" s="72">
        <f>L109-E17</f>
        <v>0</v>
      </c>
      <c r="N109" s="72">
        <f>H23+H24+H25+H27+H33+H47+H48+H49+H54+H56+H57+H58+H62+H63+H64+H65+H66+H67+H70+H71+H72+H73+H76</f>
        <v>2977013.02</v>
      </c>
      <c r="O109" s="72">
        <f>N109+G109</f>
        <v>3316406.5</v>
      </c>
      <c r="P109" s="72">
        <f>O109-H17</f>
        <v>0</v>
      </c>
    </row>
    <row r="110" spans="1:16" ht="18.75">
      <c r="A110" s="54" t="s">
        <v>6</v>
      </c>
      <c r="B110" s="57"/>
      <c r="C110" s="57"/>
      <c r="D110" s="5"/>
      <c r="E110" s="2"/>
      <c r="F110" s="4"/>
      <c r="G110" s="5"/>
      <c r="H110" s="2"/>
      <c r="I110" s="4"/>
      <c r="J110" s="36"/>
      <c r="K110" s="36"/>
      <c r="L110" s="36"/>
    </row>
    <row r="111" spans="1:16" ht="17.45" customHeight="1">
      <c r="A111" s="220" t="s">
        <v>200</v>
      </c>
      <c r="B111" s="221"/>
      <c r="C111" s="221"/>
      <c r="D111" s="221"/>
      <c r="E111" s="221"/>
      <c r="F111" s="221"/>
      <c r="G111" s="221"/>
      <c r="H111" s="221"/>
      <c r="I111" s="221"/>
      <c r="J111" s="76"/>
      <c r="K111" s="76"/>
      <c r="L111" s="76"/>
    </row>
    <row r="112" spans="1:16" ht="18.75">
      <c r="A112" s="54" t="s">
        <v>8</v>
      </c>
      <c r="B112" s="57" t="s">
        <v>5</v>
      </c>
      <c r="C112" s="57">
        <v>200</v>
      </c>
      <c r="D112" s="5">
        <f t="shared" ref="D112:D144" si="6">E112+F112</f>
        <v>0</v>
      </c>
      <c r="E112" s="2">
        <f>E114+E117+E136</f>
        <v>0</v>
      </c>
      <c r="F112" s="2">
        <f>F114+F117+F136</f>
        <v>0</v>
      </c>
      <c r="G112" s="5">
        <f>H112+I112</f>
        <v>0</v>
      </c>
      <c r="H112" s="2">
        <f>H114+H117+H136</f>
        <v>0</v>
      </c>
      <c r="I112" s="2">
        <f>I114+I117+I136</f>
        <v>0</v>
      </c>
      <c r="J112" s="36"/>
      <c r="K112" s="36"/>
      <c r="L112" s="36"/>
    </row>
    <row r="113" spans="1:12" ht="18.75">
      <c r="A113" s="54" t="s">
        <v>9</v>
      </c>
      <c r="B113" s="57"/>
      <c r="C113" s="57"/>
      <c r="D113" s="5"/>
      <c r="E113" s="2"/>
      <c r="F113" s="2"/>
      <c r="G113" s="5"/>
      <c r="H113" s="2"/>
      <c r="I113" s="2"/>
      <c r="J113" s="36"/>
      <c r="K113" s="36"/>
      <c r="L113" s="36"/>
    </row>
    <row r="114" spans="1:12" ht="75">
      <c r="A114" s="54" t="s">
        <v>10</v>
      </c>
      <c r="B114" s="57" t="s">
        <v>5</v>
      </c>
      <c r="C114" s="57">
        <v>210</v>
      </c>
      <c r="D114" s="5">
        <f t="shared" si="6"/>
        <v>0</v>
      </c>
      <c r="E114" s="2">
        <f>E116</f>
        <v>0</v>
      </c>
      <c r="F114" s="2">
        <f>F116</f>
        <v>0</v>
      </c>
      <c r="G114" s="5">
        <f>H114+I114</f>
        <v>0</v>
      </c>
      <c r="H114" s="2">
        <f>H116</f>
        <v>0</v>
      </c>
      <c r="I114" s="2">
        <f>I116</f>
        <v>0</v>
      </c>
      <c r="J114" s="36"/>
      <c r="K114" s="36"/>
      <c r="L114" s="36"/>
    </row>
    <row r="115" spans="1:12" ht="18.75">
      <c r="A115" s="54" t="s">
        <v>9</v>
      </c>
      <c r="B115" s="57"/>
      <c r="C115" s="57"/>
      <c r="D115" s="5"/>
      <c r="E115" s="2"/>
      <c r="F115" s="2"/>
      <c r="G115" s="5"/>
      <c r="H115" s="2"/>
      <c r="I115" s="2"/>
      <c r="J115" s="36"/>
      <c r="K115" s="36"/>
      <c r="L115" s="36"/>
    </row>
    <row r="116" spans="1:12" ht="93.75">
      <c r="A116" s="54" t="s">
        <v>201</v>
      </c>
      <c r="B116" s="57">
        <v>244</v>
      </c>
      <c r="C116" s="57">
        <v>214</v>
      </c>
      <c r="D116" s="5">
        <f>E116+F116</f>
        <v>0</v>
      </c>
      <c r="E116" s="2"/>
      <c r="F116" s="2"/>
      <c r="G116" s="5">
        <f>H116+I116</f>
        <v>0</v>
      </c>
      <c r="H116" s="2"/>
      <c r="I116" s="2"/>
      <c r="J116" s="36"/>
      <c r="K116" s="36"/>
      <c r="L116" s="36"/>
    </row>
    <row r="117" spans="1:12" ht="37.5">
      <c r="A117" s="54" t="s">
        <v>14</v>
      </c>
      <c r="B117" s="57" t="s">
        <v>5</v>
      </c>
      <c r="C117" s="57">
        <v>220</v>
      </c>
      <c r="D117" s="5">
        <f t="shared" si="6"/>
        <v>0</v>
      </c>
      <c r="E117" s="2">
        <f>E119+E120+E121+E128+E129+E132+E135</f>
        <v>0</v>
      </c>
      <c r="F117" s="2">
        <f>F119+F120+F121+F128+F129+F132+F135</f>
        <v>0</v>
      </c>
      <c r="G117" s="5">
        <f>H117+I117</f>
        <v>0</v>
      </c>
      <c r="H117" s="2">
        <f>H119+H120+H121+H128+H129+H132+H135</f>
        <v>0</v>
      </c>
      <c r="I117" s="2">
        <f>I119+I120+I121+I128+I129+I132+I135</f>
        <v>0</v>
      </c>
      <c r="J117" s="36"/>
      <c r="K117" s="36"/>
      <c r="L117" s="36"/>
    </row>
    <row r="118" spans="1:12" ht="18.75">
      <c r="A118" s="54" t="s">
        <v>9</v>
      </c>
      <c r="B118" s="57"/>
      <c r="C118" s="57"/>
      <c r="D118" s="5"/>
      <c r="E118" s="2"/>
      <c r="F118" s="2"/>
      <c r="G118" s="5"/>
      <c r="H118" s="2"/>
      <c r="I118" s="2"/>
      <c r="J118" s="36"/>
      <c r="K118" s="36"/>
      <c r="L118" s="36"/>
    </row>
    <row r="119" spans="1:12" ht="18.75">
      <c r="A119" s="54" t="s">
        <v>15</v>
      </c>
      <c r="B119" s="57">
        <v>244</v>
      </c>
      <c r="C119" s="57">
        <v>221</v>
      </c>
      <c r="D119" s="5">
        <f t="shared" si="6"/>
        <v>0</v>
      </c>
      <c r="E119" s="2"/>
      <c r="F119" s="2"/>
      <c r="G119" s="5">
        <f>H119+I119</f>
        <v>0</v>
      </c>
      <c r="H119" s="2"/>
      <c r="I119" s="2"/>
      <c r="J119" s="36"/>
      <c r="K119" s="36"/>
      <c r="L119" s="36"/>
    </row>
    <row r="120" spans="1:12" ht="37.5">
      <c r="A120" s="54" t="s">
        <v>16</v>
      </c>
      <c r="B120" s="57">
        <v>244</v>
      </c>
      <c r="C120" s="57">
        <v>222</v>
      </c>
      <c r="D120" s="5">
        <f t="shared" si="6"/>
        <v>0</v>
      </c>
      <c r="E120" s="2"/>
      <c r="F120" s="2"/>
      <c r="G120" s="5">
        <f>H120+I120</f>
        <v>0</v>
      </c>
      <c r="H120" s="2"/>
      <c r="I120" s="2"/>
      <c r="J120" s="36"/>
      <c r="K120" s="36"/>
      <c r="L120" s="36"/>
    </row>
    <row r="121" spans="1:12" ht="37.5">
      <c r="A121" s="54" t="s">
        <v>17</v>
      </c>
      <c r="B121" s="57" t="s">
        <v>5</v>
      </c>
      <c r="C121" s="57">
        <v>223</v>
      </c>
      <c r="D121" s="5">
        <f t="shared" si="6"/>
        <v>0</v>
      </c>
      <c r="E121" s="2">
        <f>E123+E124+E125+E126+E127</f>
        <v>0</v>
      </c>
      <c r="F121" s="2">
        <f>F123+F124+F125+F126+F127</f>
        <v>0</v>
      </c>
      <c r="G121" s="5">
        <f>H121+I121</f>
        <v>0</v>
      </c>
      <c r="H121" s="2">
        <f>H123+H124+H125+H126+H127</f>
        <v>0</v>
      </c>
      <c r="I121" s="2">
        <f>I123+I124+I125+I126+I127</f>
        <v>0</v>
      </c>
      <c r="J121" s="36"/>
      <c r="K121" s="36"/>
      <c r="L121" s="36"/>
    </row>
    <row r="122" spans="1:12" ht="18.75">
      <c r="A122" s="54" t="s">
        <v>6</v>
      </c>
      <c r="B122" s="57"/>
      <c r="C122" s="57"/>
      <c r="D122" s="5"/>
      <c r="E122" s="2"/>
      <c r="F122" s="2"/>
      <c r="G122" s="5"/>
      <c r="H122" s="2"/>
      <c r="I122" s="2"/>
      <c r="J122" s="36"/>
      <c r="K122" s="36"/>
      <c r="L122" s="36"/>
    </row>
    <row r="123" spans="1:12" ht="56.25">
      <c r="A123" s="54" t="s">
        <v>18</v>
      </c>
      <c r="B123" s="57">
        <v>244</v>
      </c>
      <c r="C123" s="57">
        <v>223</v>
      </c>
      <c r="D123" s="5">
        <f t="shared" si="6"/>
        <v>0</v>
      </c>
      <c r="E123" s="2"/>
      <c r="F123" s="2"/>
      <c r="G123" s="5">
        <f t="shared" ref="G123:G128" si="7">H123+I123</f>
        <v>0</v>
      </c>
      <c r="H123" s="2"/>
      <c r="I123" s="2"/>
      <c r="J123" s="36"/>
      <c r="K123" s="36"/>
      <c r="L123" s="36"/>
    </row>
    <row r="124" spans="1:12" ht="37.5">
      <c r="A124" s="54" t="s">
        <v>19</v>
      </c>
      <c r="B124" s="57">
        <v>244</v>
      </c>
      <c r="C124" s="57">
        <v>223</v>
      </c>
      <c r="D124" s="5">
        <f t="shared" si="6"/>
        <v>0</v>
      </c>
      <c r="E124" s="2"/>
      <c r="F124" s="2"/>
      <c r="G124" s="5">
        <f t="shared" si="7"/>
        <v>0</v>
      </c>
      <c r="H124" s="2"/>
      <c r="I124" s="2"/>
      <c r="J124" s="36"/>
      <c r="K124" s="36"/>
      <c r="L124" s="36"/>
    </row>
    <row r="125" spans="1:12" ht="75">
      <c r="A125" s="54" t="s">
        <v>20</v>
      </c>
      <c r="B125" s="57">
        <v>244</v>
      </c>
      <c r="C125" s="57">
        <v>223</v>
      </c>
      <c r="D125" s="5">
        <f t="shared" si="6"/>
        <v>0</v>
      </c>
      <c r="E125" s="2"/>
      <c r="F125" s="2"/>
      <c r="G125" s="5">
        <f t="shared" si="7"/>
        <v>0</v>
      </c>
      <c r="H125" s="2"/>
      <c r="I125" s="2"/>
      <c r="J125" s="36"/>
      <c r="K125" s="36"/>
      <c r="L125" s="36"/>
    </row>
    <row r="126" spans="1:12" ht="75">
      <c r="A126" s="54" t="s">
        <v>21</v>
      </c>
      <c r="B126" s="57">
        <v>244</v>
      </c>
      <c r="C126" s="57">
        <v>223</v>
      </c>
      <c r="D126" s="5">
        <f t="shared" si="6"/>
        <v>0</v>
      </c>
      <c r="E126" s="2"/>
      <c r="F126" s="2"/>
      <c r="G126" s="5">
        <f t="shared" si="7"/>
        <v>0</v>
      </c>
      <c r="H126" s="2"/>
      <c r="I126" s="2"/>
      <c r="J126" s="36"/>
      <c r="K126" s="36"/>
      <c r="L126" s="36"/>
    </row>
    <row r="127" spans="1:12" ht="56.25">
      <c r="A127" s="54" t="s">
        <v>22</v>
      </c>
      <c r="B127" s="57">
        <v>244</v>
      </c>
      <c r="C127" s="57">
        <v>223</v>
      </c>
      <c r="D127" s="5">
        <f t="shared" si="6"/>
        <v>0</v>
      </c>
      <c r="E127" s="2"/>
      <c r="F127" s="2"/>
      <c r="G127" s="5">
        <f t="shared" si="7"/>
        <v>0</v>
      </c>
      <c r="H127" s="2"/>
      <c r="I127" s="2"/>
      <c r="J127" s="36"/>
      <c r="K127" s="36"/>
      <c r="L127" s="36"/>
    </row>
    <row r="128" spans="1:12" ht="168.75">
      <c r="A128" s="54" t="s">
        <v>23</v>
      </c>
      <c r="B128" s="57">
        <v>244</v>
      </c>
      <c r="C128" s="57">
        <v>224</v>
      </c>
      <c r="D128" s="5">
        <f t="shared" si="6"/>
        <v>0</v>
      </c>
      <c r="E128" s="2"/>
      <c r="F128" s="2"/>
      <c r="G128" s="5">
        <f t="shared" si="7"/>
        <v>0</v>
      </c>
      <c r="H128" s="2"/>
      <c r="I128" s="2"/>
      <c r="J128" s="36"/>
      <c r="K128" s="36"/>
      <c r="L128" s="36"/>
    </row>
    <row r="129" spans="1:12" ht="56.25">
      <c r="A129" s="54" t="s">
        <v>24</v>
      </c>
      <c r="B129" s="57" t="s">
        <v>5</v>
      </c>
      <c r="C129" s="57">
        <v>225</v>
      </c>
      <c r="D129" s="2">
        <f t="shared" ref="D129:I129" si="8">D130+D131</f>
        <v>0</v>
      </c>
      <c r="E129" s="2">
        <f t="shared" si="8"/>
        <v>0</v>
      </c>
      <c r="F129" s="2">
        <f t="shared" si="8"/>
        <v>0</v>
      </c>
      <c r="G129" s="2">
        <f t="shared" si="8"/>
        <v>0</v>
      </c>
      <c r="H129" s="2">
        <f t="shared" si="8"/>
        <v>0</v>
      </c>
      <c r="I129" s="2">
        <f t="shared" si="8"/>
        <v>0</v>
      </c>
      <c r="J129" s="36"/>
      <c r="K129" s="36"/>
      <c r="L129" s="36"/>
    </row>
    <row r="130" spans="1:12" ht="18.75">
      <c r="A130" s="151" t="s">
        <v>6</v>
      </c>
      <c r="B130" s="57">
        <v>243</v>
      </c>
      <c r="C130" s="57">
        <v>225</v>
      </c>
      <c r="D130" s="5">
        <f t="shared" si="6"/>
        <v>0</v>
      </c>
      <c r="E130" s="2"/>
      <c r="F130" s="2"/>
      <c r="G130" s="5">
        <f t="shared" ref="G130:G140" si="9">H130+I130</f>
        <v>0</v>
      </c>
      <c r="H130" s="2"/>
      <c r="I130" s="2"/>
      <c r="J130" s="36"/>
      <c r="K130" s="36"/>
      <c r="L130" s="36"/>
    </row>
    <row r="131" spans="1:12" ht="18.75">
      <c r="A131" s="151"/>
      <c r="B131" s="57">
        <v>244</v>
      </c>
      <c r="C131" s="57">
        <v>225</v>
      </c>
      <c r="D131" s="5">
        <f t="shared" si="6"/>
        <v>0</v>
      </c>
      <c r="E131" s="2"/>
      <c r="F131" s="2"/>
      <c r="G131" s="5">
        <f t="shared" si="9"/>
        <v>0</v>
      </c>
      <c r="H131" s="2"/>
      <c r="I131" s="2"/>
      <c r="J131" s="36"/>
      <c r="K131" s="36"/>
      <c r="L131" s="36"/>
    </row>
    <row r="132" spans="1:12" ht="37.5">
      <c r="A132" s="54" t="s">
        <v>58</v>
      </c>
      <c r="B132" s="57" t="s">
        <v>5</v>
      </c>
      <c r="C132" s="57">
        <v>226</v>
      </c>
      <c r="D132" s="5">
        <f t="shared" si="6"/>
        <v>0</v>
      </c>
      <c r="E132" s="2">
        <f>E133+E134</f>
        <v>0</v>
      </c>
      <c r="F132" s="2">
        <f>F133+F134</f>
        <v>0</v>
      </c>
      <c r="G132" s="5">
        <f t="shared" si="9"/>
        <v>0</v>
      </c>
      <c r="H132" s="2">
        <f>H133+H134</f>
        <v>0</v>
      </c>
      <c r="I132" s="2">
        <f>I133+I134</f>
        <v>0</v>
      </c>
      <c r="J132" s="36"/>
      <c r="K132" s="36"/>
      <c r="L132" s="36"/>
    </row>
    <row r="133" spans="1:12" ht="18.75">
      <c r="A133" s="151" t="s">
        <v>6</v>
      </c>
      <c r="B133" s="57">
        <v>243</v>
      </c>
      <c r="C133" s="57">
        <v>226</v>
      </c>
      <c r="D133" s="5">
        <f t="shared" si="6"/>
        <v>0</v>
      </c>
      <c r="E133" s="2"/>
      <c r="F133" s="2"/>
      <c r="G133" s="5">
        <f t="shared" si="9"/>
        <v>0</v>
      </c>
      <c r="H133" s="2"/>
      <c r="I133" s="2"/>
      <c r="J133" s="36"/>
      <c r="K133" s="36"/>
      <c r="L133" s="36"/>
    </row>
    <row r="134" spans="1:12" ht="18.75">
      <c r="A134" s="151"/>
      <c r="B134" s="57">
        <v>244</v>
      </c>
      <c r="C134" s="57">
        <v>226</v>
      </c>
      <c r="D134" s="5">
        <f t="shared" si="6"/>
        <v>0</v>
      </c>
      <c r="E134" s="2"/>
      <c r="F134" s="2"/>
      <c r="G134" s="5">
        <f t="shared" si="9"/>
        <v>0</v>
      </c>
      <c r="H134" s="2"/>
      <c r="I134" s="2"/>
      <c r="J134" s="36"/>
      <c r="K134" s="36"/>
      <c r="L134" s="36"/>
    </row>
    <row r="135" spans="1:12" ht="18.75">
      <c r="A135" s="54" t="s">
        <v>25</v>
      </c>
      <c r="B135" s="57">
        <v>244</v>
      </c>
      <c r="C135" s="57">
        <v>227</v>
      </c>
      <c r="D135" s="5">
        <f t="shared" si="6"/>
        <v>0</v>
      </c>
      <c r="E135" s="2"/>
      <c r="F135" s="2"/>
      <c r="G135" s="5">
        <f t="shared" si="9"/>
        <v>0</v>
      </c>
      <c r="H135" s="2"/>
      <c r="I135" s="2"/>
      <c r="J135" s="36"/>
      <c r="K135" s="36"/>
      <c r="L135" s="36"/>
    </row>
    <row r="136" spans="1:12" ht="18.75">
      <c r="A136" s="54" t="s">
        <v>30</v>
      </c>
      <c r="B136" s="57" t="s">
        <v>5</v>
      </c>
      <c r="C136" s="57">
        <v>290</v>
      </c>
      <c r="D136" s="5">
        <f t="shared" si="6"/>
        <v>0</v>
      </c>
      <c r="E136" s="2">
        <f>E138+E139</f>
        <v>0</v>
      </c>
      <c r="F136" s="2">
        <f>F138+F139</f>
        <v>0</v>
      </c>
      <c r="G136" s="5">
        <f t="shared" si="9"/>
        <v>0</v>
      </c>
      <c r="H136" s="2">
        <f>H138+H139</f>
        <v>0</v>
      </c>
      <c r="I136" s="2">
        <f>I138+I139</f>
        <v>0</v>
      </c>
      <c r="J136" s="36"/>
      <c r="K136" s="36"/>
      <c r="L136" s="36"/>
    </row>
    <row r="137" spans="1:12" ht="18.75">
      <c r="A137" s="54" t="s">
        <v>9</v>
      </c>
      <c r="B137" s="57"/>
      <c r="C137" s="57"/>
      <c r="D137" s="5">
        <f t="shared" si="6"/>
        <v>0</v>
      </c>
      <c r="E137" s="2"/>
      <c r="F137" s="2"/>
      <c r="G137" s="5">
        <f t="shared" si="9"/>
        <v>0</v>
      </c>
      <c r="H137" s="2"/>
      <c r="I137" s="2"/>
      <c r="J137" s="36"/>
      <c r="K137" s="36"/>
      <c r="L137" s="36"/>
    </row>
    <row r="138" spans="1:12" ht="56.25">
      <c r="A138" s="54" t="s">
        <v>34</v>
      </c>
      <c r="B138" s="57">
        <v>244</v>
      </c>
      <c r="C138" s="57">
        <v>296</v>
      </c>
      <c r="D138" s="5">
        <f t="shared" si="6"/>
        <v>0</v>
      </c>
      <c r="E138" s="2"/>
      <c r="F138" s="2"/>
      <c r="G138" s="5">
        <f t="shared" si="9"/>
        <v>0</v>
      </c>
      <c r="H138" s="2"/>
      <c r="I138" s="2"/>
      <c r="J138" s="36"/>
      <c r="K138" s="36"/>
      <c r="L138" s="36"/>
    </row>
    <row r="139" spans="1:12" ht="56.25">
      <c r="A139" s="54" t="s">
        <v>35</v>
      </c>
      <c r="B139" s="57">
        <v>244</v>
      </c>
      <c r="C139" s="57">
        <v>297</v>
      </c>
      <c r="D139" s="5">
        <f t="shared" si="6"/>
        <v>0</v>
      </c>
      <c r="E139" s="2"/>
      <c r="F139" s="2"/>
      <c r="G139" s="5">
        <f t="shared" si="9"/>
        <v>0</v>
      </c>
      <c r="H139" s="2"/>
      <c r="I139" s="2"/>
      <c r="J139" s="36"/>
      <c r="K139" s="36"/>
      <c r="L139" s="36"/>
    </row>
    <row r="140" spans="1:12" ht="56.25">
      <c r="A140" s="54" t="s">
        <v>59</v>
      </c>
      <c r="B140" s="57" t="s">
        <v>5</v>
      </c>
      <c r="C140" s="57">
        <v>300</v>
      </c>
      <c r="D140" s="5">
        <f t="shared" si="6"/>
        <v>0</v>
      </c>
      <c r="E140" s="2">
        <f>E142+E144+E143</f>
        <v>0</v>
      </c>
      <c r="F140" s="2">
        <f>F142+F144+F143</f>
        <v>0</v>
      </c>
      <c r="G140" s="5">
        <f t="shared" si="9"/>
        <v>0</v>
      </c>
      <c r="H140" s="2">
        <f>H142+H144+H143</f>
        <v>0</v>
      </c>
      <c r="I140" s="2">
        <f>I142+I144+I143</f>
        <v>0</v>
      </c>
      <c r="J140" s="36"/>
      <c r="K140" s="36"/>
      <c r="L140" s="36"/>
    </row>
    <row r="141" spans="1:12" ht="18.75">
      <c r="A141" s="54" t="s">
        <v>9</v>
      </c>
      <c r="B141" s="57"/>
      <c r="C141" s="57"/>
      <c r="D141" s="5"/>
      <c r="E141" s="2"/>
      <c r="F141" s="2"/>
      <c r="G141" s="5"/>
      <c r="H141" s="2"/>
      <c r="I141" s="2"/>
      <c r="J141" s="36"/>
      <c r="K141" s="36"/>
      <c r="L141" s="36"/>
    </row>
    <row r="142" spans="1:12" ht="56.25">
      <c r="A142" s="54" t="s">
        <v>36</v>
      </c>
      <c r="B142" s="57">
        <v>244</v>
      </c>
      <c r="C142" s="57">
        <v>310</v>
      </c>
      <c r="D142" s="5">
        <f t="shared" si="6"/>
        <v>0</v>
      </c>
      <c r="E142" s="2"/>
      <c r="F142" s="2"/>
      <c r="G142" s="5">
        <f>H142+I142</f>
        <v>0</v>
      </c>
      <c r="H142" s="2"/>
      <c r="I142" s="2"/>
      <c r="J142" s="36"/>
      <c r="K142" s="36"/>
      <c r="L142" s="36"/>
    </row>
    <row r="143" spans="1:12" ht="75">
      <c r="A143" s="54" t="s">
        <v>68</v>
      </c>
      <c r="B143" s="57">
        <v>244</v>
      </c>
      <c r="C143" s="57">
        <v>320</v>
      </c>
      <c r="D143" s="5">
        <f t="shared" si="6"/>
        <v>0</v>
      </c>
      <c r="E143" s="2"/>
      <c r="F143" s="2"/>
      <c r="G143" s="5">
        <f>H143+I143</f>
        <v>0</v>
      </c>
      <c r="H143" s="2"/>
      <c r="I143" s="2"/>
      <c r="J143" s="36"/>
      <c r="K143" s="36"/>
      <c r="L143" s="36"/>
    </row>
    <row r="144" spans="1:12" ht="75">
      <c r="A144" s="54" t="s">
        <v>60</v>
      </c>
      <c r="B144" s="57" t="s">
        <v>5</v>
      </c>
      <c r="C144" s="57">
        <v>340</v>
      </c>
      <c r="D144" s="5">
        <f t="shared" si="6"/>
        <v>0</v>
      </c>
      <c r="E144" s="2">
        <f>E146+E147+E148+E149+E150+E151+E152</f>
        <v>0</v>
      </c>
      <c r="F144" s="2">
        <f>F146+F147+F148+F149+F150+F151+F152</f>
        <v>0</v>
      </c>
      <c r="G144" s="5">
        <f>H144+I144</f>
        <v>0</v>
      </c>
      <c r="H144" s="2">
        <f>H146+H147+H148+H149+H150+H151+H152</f>
        <v>0</v>
      </c>
      <c r="I144" s="2">
        <f>I146+I147+I148+I149+I150+I151+I152</f>
        <v>0</v>
      </c>
      <c r="J144" s="36"/>
      <c r="K144" s="36"/>
      <c r="L144" s="36"/>
    </row>
    <row r="145" spans="1:12" ht="18.75">
      <c r="A145" s="54" t="s">
        <v>6</v>
      </c>
      <c r="B145" s="57"/>
      <c r="C145" s="57"/>
      <c r="D145" s="5"/>
      <c r="E145" s="2"/>
      <c r="F145" s="2"/>
      <c r="G145" s="5"/>
      <c r="H145" s="2"/>
      <c r="I145" s="2"/>
      <c r="J145" s="36"/>
      <c r="K145" s="36"/>
      <c r="L145" s="36"/>
    </row>
    <row r="146" spans="1:12" ht="131.25">
      <c r="A146" s="54" t="s">
        <v>37</v>
      </c>
      <c r="B146" s="57">
        <v>244</v>
      </c>
      <c r="C146" s="57">
        <v>341</v>
      </c>
      <c r="D146" s="5">
        <f t="shared" ref="D146:D152" si="10">E146+F146</f>
        <v>0</v>
      </c>
      <c r="E146" s="2"/>
      <c r="F146" s="2"/>
      <c r="G146" s="5">
        <f t="shared" ref="G146:G152" si="11">H146+I146</f>
        <v>0</v>
      </c>
      <c r="H146" s="2"/>
      <c r="I146" s="2"/>
      <c r="J146" s="36"/>
      <c r="K146" s="36"/>
      <c r="L146" s="36"/>
    </row>
    <row r="147" spans="1:12" ht="56.25">
      <c r="A147" s="54" t="s">
        <v>38</v>
      </c>
      <c r="B147" s="57">
        <v>244</v>
      </c>
      <c r="C147" s="57">
        <v>342</v>
      </c>
      <c r="D147" s="5">
        <f t="shared" si="10"/>
        <v>0</v>
      </c>
      <c r="E147" s="2"/>
      <c r="F147" s="2"/>
      <c r="G147" s="5">
        <f t="shared" si="11"/>
        <v>0</v>
      </c>
      <c r="H147" s="2"/>
      <c r="I147" s="2"/>
      <c r="J147" s="36"/>
      <c r="K147" s="36"/>
      <c r="L147" s="36"/>
    </row>
    <row r="148" spans="1:12" ht="75">
      <c r="A148" s="54" t="s">
        <v>39</v>
      </c>
      <c r="B148" s="57">
        <v>244</v>
      </c>
      <c r="C148" s="57">
        <v>343</v>
      </c>
      <c r="D148" s="5">
        <f t="shared" si="10"/>
        <v>0</v>
      </c>
      <c r="E148" s="2"/>
      <c r="F148" s="2"/>
      <c r="G148" s="5">
        <f t="shared" si="11"/>
        <v>0</v>
      </c>
      <c r="H148" s="2"/>
      <c r="I148" s="2"/>
      <c r="J148" s="36"/>
      <c r="K148" s="36"/>
      <c r="L148" s="36"/>
    </row>
    <row r="149" spans="1:12" ht="75">
      <c r="A149" s="54" t="s">
        <v>40</v>
      </c>
      <c r="B149" s="57">
        <v>244</v>
      </c>
      <c r="C149" s="57">
        <v>344</v>
      </c>
      <c r="D149" s="5">
        <f t="shared" si="10"/>
        <v>0</v>
      </c>
      <c r="E149" s="2"/>
      <c r="F149" s="2"/>
      <c r="G149" s="5">
        <f t="shared" si="11"/>
        <v>0</v>
      </c>
      <c r="H149" s="2"/>
      <c r="I149" s="2"/>
      <c r="J149" s="36"/>
      <c r="K149" s="36"/>
      <c r="L149" s="36"/>
    </row>
    <row r="150" spans="1:12" ht="56.25">
      <c r="A150" s="54" t="s">
        <v>41</v>
      </c>
      <c r="B150" s="57">
        <v>244</v>
      </c>
      <c r="C150" s="57">
        <v>345</v>
      </c>
      <c r="D150" s="5">
        <f t="shared" si="10"/>
        <v>0</v>
      </c>
      <c r="E150" s="2"/>
      <c r="F150" s="2"/>
      <c r="G150" s="5">
        <f t="shared" si="11"/>
        <v>0</v>
      </c>
      <c r="H150" s="2"/>
      <c r="I150" s="2"/>
      <c r="J150" s="36"/>
      <c r="K150" s="36"/>
      <c r="L150" s="36"/>
    </row>
    <row r="151" spans="1:12" ht="75">
      <c r="A151" s="54" t="s">
        <v>42</v>
      </c>
      <c r="B151" s="57">
        <v>244</v>
      </c>
      <c r="C151" s="57">
        <v>346</v>
      </c>
      <c r="D151" s="5">
        <f t="shared" si="10"/>
        <v>0</v>
      </c>
      <c r="E151" s="2"/>
      <c r="F151" s="2"/>
      <c r="G151" s="5">
        <f t="shared" si="11"/>
        <v>0</v>
      </c>
      <c r="H151" s="2"/>
      <c r="I151" s="2"/>
      <c r="J151" s="36"/>
      <c r="K151" s="36"/>
      <c r="L151" s="36"/>
    </row>
    <row r="152" spans="1:12" ht="112.5">
      <c r="A152" s="54" t="s">
        <v>43</v>
      </c>
      <c r="B152" s="57">
        <v>244</v>
      </c>
      <c r="C152" s="57">
        <v>349</v>
      </c>
      <c r="D152" s="5">
        <f t="shared" si="10"/>
        <v>0</v>
      </c>
      <c r="E152" s="2"/>
      <c r="F152" s="2"/>
      <c r="G152" s="5">
        <f t="shared" si="11"/>
        <v>0</v>
      </c>
      <c r="H152" s="2"/>
      <c r="I152" s="2"/>
      <c r="J152" s="36"/>
      <c r="K152" s="36"/>
      <c r="L152" s="36"/>
    </row>
    <row r="153" spans="1:12" ht="17.45" customHeight="1">
      <c r="A153" s="220" t="s">
        <v>202</v>
      </c>
      <c r="B153" s="221"/>
      <c r="C153" s="221"/>
      <c r="D153" s="221"/>
      <c r="E153" s="221"/>
      <c r="F153" s="221"/>
      <c r="G153" s="221"/>
      <c r="H153" s="221"/>
      <c r="I153" s="221"/>
      <c r="J153" s="76"/>
      <c r="K153" s="76"/>
      <c r="L153" s="76"/>
    </row>
    <row r="154" spans="1:12" ht="18.75">
      <c r="A154" s="54" t="s">
        <v>8</v>
      </c>
      <c r="B154" s="57" t="s">
        <v>5</v>
      </c>
      <c r="C154" s="57">
        <v>200</v>
      </c>
      <c r="D154" s="5">
        <f>E154+F154</f>
        <v>328773.18</v>
      </c>
      <c r="E154" s="2">
        <f>E156+E159+E178</f>
        <v>328773.18</v>
      </c>
      <c r="F154" s="2">
        <f>F156+F159+F178</f>
        <v>0</v>
      </c>
      <c r="G154" s="5">
        <f>H154+I154</f>
        <v>330093.48</v>
      </c>
      <c r="H154" s="2">
        <f>H156+H159+H178</f>
        <v>330093.48</v>
      </c>
      <c r="I154" s="2">
        <f>I156+I159+I178</f>
        <v>0</v>
      </c>
      <c r="J154" s="36"/>
      <c r="K154" s="36"/>
      <c r="L154" s="36"/>
    </row>
    <row r="155" spans="1:12" ht="18.75">
      <c r="A155" s="54" t="s">
        <v>9</v>
      </c>
      <c r="B155" s="57"/>
      <c r="C155" s="57"/>
      <c r="D155" s="5"/>
      <c r="E155" s="2"/>
      <c r="F155" s="2"/>
      <c r="G155" s="5"/>
      <c r="H155" s="2"/>
      <c r="I155" s="2"/>
      <c r="J155" s="36"/>
      <c r="K155" s="36"/>
      <c r="L155" s="36"/>
    </row>
    <row r="156" spans="1:12" ht="75">
      <c r="A156" s="54" t="s">
        <v>10</v>
      </c>
      <c r="B156" s="57" t="s">
        <v>5</v>
      </c>
      <c r="C156" s="57">
        <v>210</v>
      </c>
      <c r="D156" s="5">
        <f>E156+F156</f>
        <v>0</v>
      </c>
      <c r="E156" s="2">
        <f>E158</f>
        <v>0</v>
      </c>
      <c r="F156" s="2">
        <f>F158</f>
        <v>0</v>
      </c>
      <c r="G156" s="5">
        <f>H156+I156</f>
        <v>0</v>
      </c>
      <c r="H156" s="2">
        <f>H158</f>
        <v>0</v>
      </c>
      <c r="I156" s="2">
        <f>I158</f>
        <v>0</v>
      </c>
      <c r="J156" s="36"/>
      <c r="K156" s="36"/>
      <c r="L156" s="36"/>
    </row>
    <row r="157" spans="1:12" ht="18.75">
      <c r="A157" s="54" t="s">
        <v>9</v>
      </c>
      <c r="B157" s="57"/>
      <c r="C157" s="57"/>
      <c r="D157" s="5"/>
      <c r="E157" s="2"/>
      <c r="F157" s="2"/>
      <c r="G157" s="5"/>
      <c r="H157" s="2"/>
      <c r="I157" s="2"/>
      <c r="J157" s="36"/>
      <c r="K157" s="36"/>
      <c r="L157" s="36"/>
    </row>
    <row r="158" spans="1:12" ht="93.75">
      <c r="A158" s="54" t="s">
        <v>201</v>
      </c>
      <c r="B158" s="57">
        <v>244</v>
      </c>
      <c r="C158" s="57">
        <v>214</v>
      </c>
      <c r="D158" s="5">
        <f>E158+F158</f>
        <v>0</v>
      </c>
      <c r="E158" s="70">
        <f>E28-E116</f>
        <v>0</v>
      </c>
      <c r="F158" s="2"/>
      <c r="G158" s="5">
        <f>H158+I158</f>
        <v>0</v>
      </c>
      <c r="H158" s="70">
        <f>H28-H116</f>
        <v>0</v>
      </c>
      <c r="I158" s="2"/>
      <c r="J158" s="36"/>
      <c r="K158" s="36"/>
      <c r="L158" s="36"/>
    </row>
    <row r="159" spans="1:12" ht="37.5">
      <c r="A159" s="54" t="s">
        <v>14</v>
      </c>
      <c r="B159" s="57" t="s">
        <v>5</v>
      </c>
      <c r="C159" s="57">
        <v>220</v>
      </c>
      <c r="D159" s="5">
        <f>E159+F159</f>
        <v>328773.18</v>
      </c>
      <c r="E159" s="2">
        <f>E161+E162+E163+E170+E171+E174+E177</f>
        <v>328773.18</v>
      </c>
      <c r="F159" s="2">
        <f>F161+F162+F163+F170+F171+F174+F177</f>
        <v>0</v>
      </c>
      <c r="G159" s="5">
        <f>H159+I159</f>
        <v>330093.48</v>
      </c>
      <c r="H159" s="2">
        <f>H161+H162+H163+H170+H171+H174+H177</f>
        <v>330093.48</v>
      </c>
      <c r="I159" s="2">
        <f>I161+I162+I163+I170+I171+I174+I177</f>
        <v>0</v>
      </c>
      <c r="J159" s="36"/>
      <c r="K159" s="36"/>
      <c r="L159" s="36"/>
    </row>
    <row r="160" spans="1:12" ht="18.75">
      <c r="A160" s="54" t="s">
        <v>9</v>
      </c>
      <c r="B160" s="57"/>
      <c r="C160" s="57"/>
      <c r="D160" s="5"/>
      <c r="E160" s="2"/>
      <c r="F160" s="2"/>
      <c r="G160" s="5"/>
      <c r="H160" s="2"/>
      <c r="I160" s="2"/>
      <c r="J160" s="36"/>
      <c r="K160" s="36"/>
      <c r="L160" s="36"/>
    </row>
    <row r="161" spans="1:12" ht="18.75">
      <c r="A161" s="54" t="s">
        <v>15</v>
      </c>
      <c r="B161" s="57">
        <v>244</v>
      </c>
      <c r="C161" s="57">
        <v>221</v>
      </c>
      <c r="D161" s="5">
        <f>E161+F161</f>
        <v>12000</v>
      </c>
      <c r="E161" s="2">
        <f>E31-E119</f>
        <v>12000</v>
      </c>
      <c r="F161" s="2"/>
      <c r="G161" s="5">
        <f>H161+I161</f>
        <v>12000</v>
      </c>
      <c r="H161" s="2">
        <f>H31-H119</f>
        <v>12000</v>
      </c>
      <c r="I161" s="2"/>
      <c r="J161" s="36"/>
      <c r="K161" s="36"/>
      <c r="L161" s="36"/>
    </row>
    <row r="162" spans="1:12" ht="37.5">
      <c r="A162" s="54" t="s">
        <v>16</v>
      </c>
      <c r="B162" s="57">
        <v>244</v>
      </c>
      <c r="C162" s="57">
        <v>222</v>
      </c>
      <c r="D162" s="5">
        <f>E162+F162</f>
        <v>0</v>
      </c>
      <c r="E162" s="70">
        <f>E34-E120</f>
        <v>0</v>
      </c>
      <c r="F162" s="2"/>
      <c r="G162" s="5">
        <f>H162+I162</f>
        <v>0</v>
      </c>
      <c r="H162" s="70">
        <f>H34-H120</f>
        <v>0</v>
      </c>
      <c r="I162" s="2"/>
      <c r="J162" s="36"/>
      <c r="K162" s="36"/>
      <c r="L162" s="36"/>
    </row>
    <row r="163" spans="1:12" ht="37.5">
      <c r="A163" s="54" t="s">
        <v>17</v>
      </c>
      <c r="B163" s="57" t="s">
        <v>5</v>
      </c>
      <c r="C163" s="57">
        <v>223</v>
      </c>
      <c r="D163" s="5">
        <f>E163+F163</f>
        <v>81000.14</v>
      </c>
      <c r="E163" s="2">
        <f>E165+E166+E167+E168+E169</f>
        <v>81000.14</v>
      </c>
      <c r="F163" s="2">
        <f>F165+F166+F167+F168+F169</f>
        <v>0</v>
      </c>
      <c r="G163" s="5">
        <f>H163+I163</f>
        <v>82320.44</v>
      </c>
      <c r="H163" s="2">
        <f>H165+H166+H167+H168+H169</f>
        <v>82320.44</v>
      </c>
      <c r="I163" s="2">
        <f>I165+I166+I167+I168+I169</f>
        <v>0</v>
      </c>
      <c r="J163" s="36"/>
      <c r="K163" s="36"/>
      <c r="L163" s="36"/>
    </row>
    <row r="164" spans="1:12" ht="18.75">
      <c r="A164" s="54" t="s">
        <v>6</v>
      </c>
      <c r="B164" s="57"/>
      <c r="C164" s="57"/>
      <c r="D164" s="5"/>
      <c r="E164" s="2"/>
      <c r="F164" s="2"/>
      <c r="G164" s="5"/>
      <c r="H164" s="2"/>
      <c r="I164" s="2"/>
      <c r="J164" s="36"/>
      <c r="K164" s="36"/>
      <c r="L164" s="36"/>
    </row>
    <row r="165" spans="1:12" ht="56.25">
      <c r="A165" s="54" t="s">
        <v>18</v>
      </c>
      <c r="B165" s="57">
        <v>244</v>
      </c>
      <c r="C165" s="57">
        <v>223</v>
      </c>
      <c r="D165" s="5">
        <f t="shared" ref="D165:D170" si="12">E165+F165</f>
        <v>0</v>
      </c>
      <c r="E165" s="2">
        <f t="shared" ref="E165:E170" si="13">E37-E123</f>
        <v>0</v>
      </c>
      <c r="F165" s="2"/>
      <c r="G165" s="5">
        <f t="shared" ref="G165:G170" si="14">H165+I165</f>
        <v>0</v>
      </c>
      <c r="H165" s="2">
        <f t="shared" ref="H165:H170" si="15">H37-H123</f>
        <v>0</v>
      </c>
      <c r="I165" s="2"/>
      <c r="J165" s="36"/>
      <c r="K165" s="36"/>
      <c r="L165" s="36"/>
    </row>
    <row r="166" spans="1:12" ht="37.5">
      <c r="A166" s="54" t="s">
        <v>19</v>
      </c>
      <c r="B166" s="57">
        <v>244</v>
      </c>
      <c r="C166" s="57">
        <v>223</v>
      </c>
      <c r="D166" s="5">
        <f t="shared" si="12"/>
        <v>62732.41</v>
      </c>
      <c r="E166" s="2">
        <f t="shared" si="13"/>
        <v>62732.41</v>
      </c>
      <c r="F166" s="2"/>
      <c r="G166" s="5">
        <f t="shared" si="14"/>
        <v>63754.95</v>
      </c>
      <c r="H166" s="2">
        <f t="shared" si="15"/>
        <v>63754.95</v>
      </c>
      <c r="I166" s="2"/>
      <c r="J166" s="36"/>
      <c r="K166" s="36"/>
      <c r="L166" s="36"/>
    </row>
    <row r="167" spans="1:12" ht="75">
      <c r="A167" s="54" t="s">
        <v>20</v>
      </c>
      <c r="B167" s="57">
        <v>244</v>
      </c>
      <c r="C167" s="57">
        <v>223</v>
      </c>
      <c r="D167" s="5">
        <f t="shared" si="12"/>
        <v>13953.03</v>
      </c>
      <c r="E167" s="2">
        <f t="shared" si="13"/>
        <v>13953.03</v>
      </c>
      <c r="F167" s="2"/>
      <c r="G167" s="5">
        <f t="shared" si="14"/>
        <v>14180.46</v>
      </c>
      <c r="H167" s="2">
        <f t="shared" si="15"/>
        <v>14180.46</v>
      </c>
      <c r="I167" s="2"/>
      <c r="J167" s="36"/>
      <c r="K167" s="36"/>
      <c r="L167" s="36"/>
    </row>
    <row r="168" spans="1:12" ht="75">
      <c r="A168" s="54" t="s">
        <v>21</v>
      </c>
      <c r="B168" s="57">
        <v>244</v>
      </c>
      <c r="C168" s="57">
        <v>223</v>
      </c>
      <c r="D168" s="5">
        <f t="shared" si="12"/>
        <v>817.76</v>
      </c>
      <c r="E168" s="2">
        <f t="shared" si="13"/>
        <v>817.76</v>
      </c>
      <c r="F168" s="2"/>
      <c r="G168" s="5">
        <f t="shared" si="14"/>
        <v>831.09</v>
      </c>
      <c r="H168" s="2">
        <f t="shared" si="15"/>
        <v>831.09</v>
      </c>
      <c r="I168" s="2"/>
      <c r="J168" s="36"/>
      <c r="K168" s="36"/>
      <c r="L168" s="36"/>
    </row>
    <row r="169" spans="1:12" ht="56.25">
      <c r="A169" s="54" t="s">
        <v>22</v>
      </c>
      <c r="B169" s="57">
        <v>244</v>
      </c>
      <c r="C169" s="57">
        <v>223</v>
      </c>
      <c r="D169" s="5">
        <f t="shared" si="12"/>
        <v>3496.94</v>
      </c>
      <c r="E169" s="2">
        <f t="shared" si="13"/>
        <v>3496.94</v>
      </c>
      <c r="F169" s="2"/>
      <c r="G169" s="5">
        <f t="shared" si="14"/>
        <v>3553.94</v>
      </c>
      <c r="H169" s="2">
        <f t="shared" si="15"/>
        <v>3553.94</v>
      </c>
      <c r="I169" s="2"/>
      <c r="J169" s="36"/>
      <c r="K169" s="36"/>
      <c r="L169" s="36"/>
    </row>
    <row r="170" spans="1:12" ht="168.75">
      <c r="A170" s="54" t="s">
        <v>23</v>
      </c>
      <c r="B170" s="57">
        <v>244</v>
      </c>
      <c r="C170" s="57">
        <v>224</v>
      </c>
      <c r="D170" s="5">
        <f t="shared" si="12"/>
        <v>0</v>
      </c>
      <c r="E170" s="2">
        <f t="shared" si="13"/>
        <v>0</v>
      </c>
      <c r="F170" s="2"/>
      <c r="G170" s="5">
        <f t="shared" si="14"/>
        <v>0</v>
      </c>
      <c r="H170" s="2">
        <f t="shared" si="15"/>
        <v>0</v>
      </c>
      <c r="I170" s="2"/>
      <c r="J170" s="36"/>
      <c r="K170" s="36"/>
      <c r="L170" s="36"/>
    </row>
    <row r="171" spans="1:12" ht="56.25">
      <c r="A171" s="54" t="s">
        <v>24</v>
      </c>
      <c r="B171" s="57" t="s">
        <v>5</v>
      </c>
      <c r="C171" s="57">
        <v>225</v>
      </c>
      <c r="D171" s="2">
        <f t="shared" ref="D171:I171" si="16">D172+D173</f>
        <v>60391.88</v>
      </c>
      <c r="E171" s="2">
        <f t="shared" si="16"/>
        <v>60391.88</v>
      </c>
      <c r="F171" s="2">
        <f t="shared" si="16"/>
        <v>0</v>
      </c>
      <c r="G171" s="2">
        <f t="shared" si="16"/>
        <v>60391.88</v>
      </c>
      <c r="H171" s="2">
        <f t="shared" si="16"/>
        <v>60391.88</v>
      </c>
      <c r="I171" s="2">
        <f t="shared" si="16"/>
        <v>0</v>
      </c>
      <c r="J171" s="36"/>
      <c r="K171" s="36"/>
      <c r="L171" s="36"/>
    </row>
    <row r="172" spans="1:12" ht="18.75">
      <c r="A172" s="151" t="s">
        <v>6</v>
      </c>
      <c r="B172" s="57">
        <v>243</v>
      </c>
      <c r="C172" s="57">
        <v>225</v>
      </c>
      <c r="D172" s="5">
        <f t="shared" ref="D172:D182" si="17">E172+F172</f>
        <v>0</v>
      </c>
      <c r="E172" s="2">
        <f>E44-E130</f>
        <v>0</v>
      </c>
      <c r="F172" s="2"/>
      <c r="G172" s="5">
        <f t="shared" ref="G172:G182" si="18">H172+I172</f>
        <v>0</v>
      </c>
      <c r="H172" s="2">
        <f>H44-H130</f>
        <v>0</v>
      </c>
      <c r="I172" s="2"/>
      <c r="J172" s="36"/>
      <c r="K172" s="36"/>
      <c r="L172" s="36"/>
    </row>
    <row r="173" spans="1:12" ht="18.75">
      <c r="A173" s="151"/>
      <c r="B173" s="57">
        <v>244</v>
      </c>
      <c r="C173" s="57">
        <v>225</v>
      </c>
      <c r="D173" s="5">
        <f t="shared" si="17"/>
        <v>60391.88</v>
      </c>
      <c r="E173" s="2">
        <f>E45-E131</f>
        <v>60391.88</v>
      </c>
      <c r="F173" s="2"/>
      <c r="G173" s="5">
        <f t="shared" si="18"/>
        <v>60391.88</v>
      </c>
      <c r="H173" s="2">
        <f>H45-H131</f>
        <v>60391.88</v>
      </c>
      <c r="I173" s="2"/>
      <c r="J173" s="36"/>
      <c r="K173" s="36"/>
      <c r="L173" s="36"/>
    </row>
    <row r="174" spans="1:12" ht="37.5">
      <c r="A174" s="54" t="s">
        <v>58</v>
      </c>
      <c r="B174" s="57" t="s">
        <v>5</v>
      </c>
      <c r="C174" s="57">
        <v>226</v>
      </c>
      <c r="D174" s="5">
        <f t="shared" si="17"/>
        <v>175381.16</v>
      </c>
      <c r="E174" s="2">
        <f>E175+E176</f>
        <v>175381.16</v>
      </c>
      <c r="F174" s="2">
        <f>F175+F176</f>
        <v>0</v>
      </c>
      <c r="G174" s="5">
        <f t="shared" si="18"/>
        <v>175381.16</v>
      </c>
      <c r="H174" s="2">
        <f>H175+H176</f>
        <v>175381.16</v>
      </c>
      <c r="I174" s="2">
        <f>I175+I176</f>
        <v>0</v>
      </c>
      <c r="J174" s="36"/>
      <c r="K174" s="36"/>
      <c r="L174" s="36"/>
    </row>
    <row r="175" spans="1:12" ht="18.75">
      <c r="A175" s="151" t="s">
        <v>6</v>
      </c>
      <c r="B175" s="57">
        <v>243</v>
      </c>
      <c r="C175" s="57">
        <v>226</v>
      </c>
      <c r="D175" s="5">
        <f t="shared" si="17"/>
        <v>0</v>
      </c>
      <c r="E175" s="2">
        <f>E50-E133</f>
        <v>0</v>
      </c>
      <c r="F175" s="2"/>
      <c r="G175" s="5">
        <f t="shared" si="18"/>
        <v>0</v>
      </c>
      <c r="H175" s="2">
        <f>H50-H133</f>
        <v>0</v>
      </c>
      <c r="I175" s="2"/>
      <c r="J175" s="36"/>
      <c r="K175" s="36"/>
      <c r="L175" s="36"/>
    </row>
    <row r="176" spans="1:12" ht="18.75">
      <c r="A176" s="151"/>
      <c r="B176" s="57">
        <v>244</v>
      </c>
      <c r="C176" s="57">
        <v>226</v>
      </c>
      <c r="D176" s="5">
        <f t="shared" si="17"/>
        <v>175381.16</v>
      </c>
      <c r="E176" s="2">
        <f>E51-E134</f>
        <v>175381.16</v>
      </c>
      <c r="F176" s="2"/>
      <c r="G176" s="5">
        <f t="shared" si="18"/>
        <v>175381.16</v>
      </c>
      <c r="H176" s="2">
        <f>H51-H134</f>
        <v>175381.16</v>
      </c>
      <c r="I176" s="2"/>
      <c r="J176" s="36"/>
      <c r="K176" s="36"/>
      <c r="L176" s="36"/>
    </row>
    <row r="177" spans="1:12" ht="18.75">
      <c r="A177" s="54" t="s">
        <v>25</v>
      </c>
      <c r="B177" s="57">
        <v>244</v>
      </c>
      <c r="C177" s="57">
        <v>227</v>
      </c>
      <c r="D177" s="5">
        <f t="shared" si="17"/>
        <v>0</v>
      </c>
      <c r="E177" s="2">
        <f>E52-E135</f>
        <v>0</v>
      </c>
      <c r="F177" s="2"/>
      <c r="G177" s="5">
        <f t="shared" si="18"/>
        <v>0</v>
      </c>
      <c r="H177" s="2">
        <f>H52-H135</f>
        <v>0</v>
      </c>
      <c r="I177" s="2"/>
      <c r="J177" s="36"/>
      <c r="K177" s="36"/>
      <c r="L177" s="36"/>
    </row>
    <row r="178" spans="1:12" ht="18.75">
      <c r="A178" s="54" t="s">
        <v>30</v>
      </c>
      <c r="B178" s="57" t="s">
        <v>5</v>
      </c>
      <c r="C178" s="57">
        <v>290</v>
      </c>
      <c r="D178" s="5">
        <f t="shared" si="17"/>
        <v>0</v>
      </c>
      <c r="E178" s="2">
        <f>E180+E181</f>
        <v>0</v>
      </c>
      <c r="F178" s="2">
        <f>F180+F181</f>
        <v>0</v>
      </c>
      <c r="G178" s="5">
        <f t="shared" si="18"/>
        <v>0</v>
      </c>
      <c r="H178" s="2">
        <f>H180+H181</f>
        <v>0</v>
      </c>
      <c r="I178" s="2">
        <f>I180+I181</f>
        <v>0</v>
      </c>
      <c r="J178" s="36"/>
      <c r="K178" s="36"/>
      <c r="L178" s="36"/>
    </row>
    <row r="179" spans="1:12" ht="18.75">
      <c r="A179" s="54" t="s">
        <v>9</v>
      </c>
      <c r="B179" s="57"/>
      <c r="C179" s="57"/>
      <c r="D179" s="5">
        <f t="shared" si="17"/>
        <v>0</v>
      </c>
      <c r="E179" s="2"/>
      <c r="F179" s="2"/>
      <c r="G179" s="5">
        <f t="shared" si="18"/>
        <v>0</v>
      </c>
      <c r="H179" s="2"/>
      <c r="I179" s="2"/>
      <c r="J179" s="36"/>
      <c r="K179" s="36"/>
      <c r="L179" s="36"/>
    </row>
    <row r="180" spans="1:12" ht="56.25">
      <c r="A180" s="54" t="s">
        <v>34</v>
      </c>
      <c r="B180" s="57">
        <v>244</v>
      </c>
      <c r="C180" s="57">
        <v>296</v>
      </c>
      <c r="D180" s="5">
        <f t="shared" si="17"/>
        <v>0</v>
      </c>
      <c r="E180" s="2">
        <f>E69-E138</f>
        <v>0</v>
      </c>
      <c r="F180" s="2"/>
      <c r="G180" s="5">
        <f t="shared" si="18"/>
        <v>0</v>
      </c>
      <c r="H180" s="2">
        <f>H69-H138</f>
        <v>0</v>
      </c>
      <c r="I180" s="2"/>
      <c r="J180" s="36"/>
      <c r="K180" s="36"/>
      <c r="L180" s="36"/>
    </row>
    <row r="181" spans="1:12" ht="56.25">
      <c r="A181" s="54" t="s">
        <v>35</v>
      </c>
      <c r="B181" s="57">
        <v>244</v>
      </c>
      <c r="C181" s="57">
        <v>297</v>
      </c>
      <c r="D181" s="5">
        <f t="shared" si="17"/>
        <v>0</v>
      </c>
      <c r="E181" s="2">
        <f>E75-E139</f>
        <v>0</v>
      </c>
      <c r="F181" s="2"/>
      <c r="G181" s="5">
        <f t="shared" si="18"/>
        <v>0</v>
      </c>
      <c r="H181" s="2">
        <f>H75-H139</f>
        <v>0</v>
      </c>
      <c r="I181" s="2"/>
      <c r="J181" s="36"/>
      <c r="K181" s="36"/>
      <c r="L181" s="36"/>
    </row>
    <row r="182" spans="1:12" ht="56.25">
      <c r="A182" s="54" t="s">
        <v>59</v>
      </c>
      <c r="B182" s="57" t="s">
        <v>5</v>
      </c>
      <c r="C182" s="57">
        <v>300</v>
      </c>
      <c r="D182" s="5">
        <f t="shared" si="17"/>
        <v>9300</v>
      </c>
      <c r="E182" s="2">
        <f>E184+E186+E185</f>
        <v>9300</v>
      </c>
      <c r="F182" s="2">
        <f>F184+F186+F185</f>
        <v>0</v>
      </c>
      <c r="G182" s="5">
        <f t="shared" si="18"/>
        <v>9300</v>
      </c>
      <c r="H182" s="2">
        <f>H184+H186+H185</f>
        <v>9300</v>
      </c>
      <c r="I182" s="2">
        <f>I184+I186+I185</f>
        <v>0</v>
      </c>
      <c r="J182" s="36"/>
      <c r="K182" s="36"/>
      <c r="L182" s="36"/>
    </row>
    <row r="183" spans="1:12" ht="18.75">
      <c r="A183" s="54" t="s">
        <v>9</v>
      </c>
      <c r="B183" s="57"/>
      <c r="C183" s="57"/>
      <c r="D183" s="5"/>
      <c r="E183" s="2"/>
      <c r="F183" s="2"/>
      <c r="G183" s="5"/>
      <c r="H183" s="2"/>
      <c r="I183" s="2"/>
      <c r="J183" s="36"/>
      <c r="K183" s="36"/>
      <c r="L183" s="36"/>
    </row>
    <row r="184" spans="1:12" ht="56.25">
      <c r="A184" s="54" t="s">
        <v>36</v>
      </c>
      <c r="B184" s="57">
        <v>244</v>
      </c>
      <c r="C184" s="57">
        <v>310</v>
      </c>
      <c r="D184" s="5">
        <f>E184+F184</f>
        <v>0</v>
      </c>
      <c r="E184" s="2">
        <f>E79-E142</f>
        <v>0</v>
      </c>
      <c r="F184" s="2"/>
      <c r="G184" s="5">
        <f>H184+I184</f>
        <v>0</v>
      </c>
      <c r="H184" s="2">
        <f>H79-H142</f>
        <v>0</v>
      </c>
      <c r="I184" s="2"/>
      <c r="J184" s="36"/>
      <c r="K184" s="36"/>
      <c r="L184" s="36"/>
    </row>
    <row r="185" spans="1:12" ht="75">
      <c r="A185" s="54" t="s">
        <v>68</v>
      </c>
      <c r="B185" s="57">
        <v>244</v>
      </c>
      <c r="C185" s="57">
        <v>320</v>
      </c>
      <c r="D185" s="5">
        <f>E185+F185</f>
        <v>0</v>
      </c>
      <c r="E185" s="2">
        <f>E80-E143</f>
        <v>0</v>
      </c>
      <c r="F185" s="2"/>
      <c r="G185" s="5">
        <f>H185+I185</f>
        <v>0</v>
      </c>
      <c r="H185" s="2">
        <f>H80-H143</f>
        <v>0</v>
      </c>
      <c r="I185" s="2"/>
      <c r="J185" s="36"/>
      <c r="K185" s="36"/>
      <c r="L185" s="36"/>
    </row>
    <row r="186" spans="1:12" ht="75">
      <c r="A186" s="54" t="s">
        <v>60</v>
      </c>
      <c r="B186" s="57" t="s">
        <v>5</v>
      </c>
      <c r="C186" s="57">
        <v>340</v>
      </c>
      <c r="D186" s="5">
        <f>E186+F186</f>
        <v>9300</v>
      </c>
      <c r="E186" s="2">
        <f>E188+E189+E190+E191+E192+E193+E194</f>
        <v>9300</v>
      </c>
      <c r="F186" s="2">
        <f>F188+F189+F190+F191+F192+F193+F194</f>
        <v>0</v>
      </c>
      <c r="G186" s="5">
        <f>H186+I186</f>
        <v>9300</v>
      </c>
      <c r="H186" s="2">
        <f>H188+H189+H190+H191+H192+H193+H194</f>
        <v>9300</v>
      </c>
      <c r="I186" s="2">
        <f>I188+I189+I190+I191+I192+I193+I194</f>
        <v>0</v>
      </c>
      <c r="J186" s="36"/>
      <c r="K186" s="36"/>
      <c r="L186" s="36"/>
    </row>
    <row r="187" spans="1:12" ht="18.75">
      <c r="A187" s="54" t="s">
        <v>6</v>
      </c>
      <c r="B187" s="57"/>
      <c r="C187" s="57"/>
      <c r="D187" s="5"/>
      <c r="E187" s="2"/>
      <c r="F187" s="2"/>
      <c r="G187" s="5"/>
      <c r="H187" s="2"/>
      <c r="I187" s="2"/>
      <c r="J187" s="36"/>
      <c r="K187" s="36"/>
      <c r="L187" s="36"/>
    </row>
    <row r="188" spans="1:12" ht="131.25">
      <c r="A188" s="54" t="s">
        <v>37</v>
      </c>
      <c r="B188" s="57">
        <v>244</v>
      </c>
      <c r="C188" s="57">
        <v>341</v>
      </c>
      <c r="D188" s="5">
        <f t="shared" ref="D188:D194" si="19">E188+F188</f>
        <v>0</v>
      </c>
      <c r="E188" s="2">
        <f>E83-E146</f>
        <v>0</v>
      </c>
      <c r="F188" s="2"/>
      <c r="G188" s="5">
        <f t="shared" ref="G188:G194" si="20">H188+I188</f>
        <v>0</v>
      </c>
      <c r="H188" s="2">
        <f>H83-H146</f>
        <v>0</v>
      </c>
      <c r="I188" s="2"/>
      <c r="J188" s="36"/>
      <c r="K188" s="36"/>
      <c r="L188" s="36"/>
    </row>
    <row r="189" spans="1:12" ht="56.25">
      <c r="A189" s="54" t="s">
        <v>38</v>
      </c>
      <c r="B189" s="57">
        <v>244</v>
      </c>
      <c r="C189" s="57">
        <v>342</v>
      </c>
      <c r="D189" s="5">
        <f t="shared" si="19"/>
        <v>0</v>
      </c>
      <c r="E189" s="2">
        <f t="shared" ref="E189:E194" si="21">E84-E147</f>
        <v>0</v>
      </c>
      <c r="F189" s="2"/>
      <c r="G189" s="5">
        <f t="shared" si="20"/>
        <v>0</v>
      </c>
      <c r="H189" s="2">
        <f t="shared" ref="H189:H194" si="22">H84-H147</f>
        <v>0</v>
      </c>
      <c r="I189" s="2"/>
      <c r="J189" s="36"/>
      <c r="K189" s="36"/>
      <c r="L189" s="36"/>
    </row>
    <row r="190" spans="1:12" ht="75">
      <c r="A190" s="54" t="s">
        <v>39</v>
      </c>
      <c r="B190" s="57">
        <v>244</v>
      </c>
      <c r="C190" s="57">
        <v>343</v>
      </c>
      <c r="D190" s="5">
        <f t="shared" si="19"/>
        <v>0</v>
      </c>
      <c r="E190" s="2">
        <f t="shared" si="21"/>
        <v>0</v>
      </c>
      <c r="F190" s="2"/>
      <c r="G190" s="5">
        <f t="shared" si="20"/>
        <v>0</v>
      </c>
      <c r="H190" s="2">
        <f t="shared" si="22"/>
        <v>0</v>
      </c>
      <c r="I190" s="2"/>
      <c r="J190" s="36"/>
      <c r="K190" s="36"/>
      <c r="L190" s="36"/>
    </row>
    <row r="191" spans="1:12" ht="75">
      <c r="A191" s="54" t="s">
        <v>40</v>
      </c>
      <c r="B191" s="57">
        <v>244</v>
      </c>
      <c r="C191" s="57">
        <v>344</v>
      </c>
      <c r="D191" s="5">
        <f t="shared" si="19"/>
        <v>0</v>
      </c>
      <c r="E191" s="2">
        <f t="shared" si="21"/>
        <v>0</v>
      </c>
      <c r="F191" s="2"/>
      <c r="G191" s="5">
        <f t="shared" si="20"/>
        <v>0</v>
      </c>
      <c r="H191" s="2">
        <f t="shared" si="22"/>
        <v>0</v>
      </c>
      <c r="I191" s="2"/>
      <c r="J191" s="36"/>
      <c r="K191" s="36"/>
      <c r="L191" s="36"/>
    </row>
    <row r="192" spans="1:12" ht="56.25">
      <c r="A192" s="54" t="s">
        <v>41</v>
      </c>
      <c r="B192" s="57">
        <v>244</v>
      </c>
      <c r="C192" s="57">
        <v>345</v>
      </c>
      <c r="D192" s="5">
        <f t="shared" si="19"/>
        <v>0</v>
      </c>
      <c r="E192" s="2">
        <f t="shared" si="21"/>
        <v>0</v>
      </c>
      <c r="F192" s="2"/>
      <c r="G192" s="5">
        <f t="shared" si="20"/>
        <v>0</v>
      </c>
      <c r="H192" s="2">
        <f t="shared" si="22"/>
        <v>0</v>
      </c>
      <c r="I192" s="2"/>
      <c r="J192" s="36"/>
      <c r="K192" s="36"/>
      <c r="L192" s="36"/>
    </row>
    <row r="193" spans="1:12" ht="75">
      <c r="A193" s="54" t="s">
        <v>42</v>
      </c>
      <c r="B193" s="57">
        <v>244</v>
      </c>
      <c r="C193" s="57">
        <v>346</v>
      </c>
      <c r="D193" s="5">
        <f t="shared" si="19"/>
        <v>9300</v>
      </c>
      <c r="E193" s="2">
        <f t="shared" si="21"/>
        <v>9300</v>
      </c>
      <c r="F193" s="2"/>
      <c r="G193" s="5">
        <f t="shared" si="20"/>
        <v>9300</v>
      </c>
      <c r="H193" s="2">
        <f t="shared" si="22"/>
        <v>9300</v>
      </c>
      <c r="I193" s="2"/>
      <c r="J193" s="36"/>
      <c r="K193" s="36"/>
      <c r="L193" s="36"/>
    </row>
    <row r="194" spans="1:12" ht="112.5">
      <c r="A194" s="54" t="s">
        <v>43</v>
      </c>
      <c r="B194" s="57">
        <v>244</v>
      </c>
      <c r="C194" s="57">
        <v>349</v>
      </c>
      <c r="D194" s="5">
        <f t="shared" si="19"/>
        <v>0</v>
      </c>
      <c r="E194" s="2">
        <f t="shared" si="21"/>
        <v>0</v>
      </c>
      <c r="F194" s="2"/>
      <c r="G194" s="5">
        <f t="shared" si="20"/>
        <v>0</v>
      </c>
      <c r="H194" s="2">
        <f t="shared" si="22"/>
        <v>0</v>
      </c>
      <c r="I194" s="2"/>
      <c r="J194" s="36"/>
      <c r="K194" s="36"/>
      <c r="L194" s="36"/>
    </row>
  </sheetData>
  <mergeCells count="39">
    <mergeCell ref="N107:P107"/>
    <mergeCell ref="A107:I107"/>
    <mergeCell ref="A172:A173"/>
    <mergeCell ref="A175:A176"/>
    <mergeCell ref="A111:I111"/>
    <mergeCell ref="A153:I153"/>
    <mergeCell ref="K107:M107"/>
    <mergeCell ref="A130:A131"/>
    <mergeCell ref="A133:A134"/>
    <mergeCell ref="B104:C104"/>
    <mergeCell ref="E104:F104"/>
    <mergeCell ref="A106:B106"/>
    <mergeCell ref="B98:C98"/>
    <mergeCell ref="E98:F98"/>
    <mergeCell ref="B101:C101"/>
    <mergeCell ref="E101:F101"/>
    <mergeCell ref="B103:C103"/>
    <mergeCell ref="E103:F103"/>
    <mergeCell ref="G5:G6"/>
    <mergeCell ref="H5:I5"/>
    <mergeCell ref="E5:F5"/>
    <mergeCell ref="A2:I2"/>
    <mergeCell ref="A1:I1"/>
    <mergeCell ref="A5:A6"/>
    <mergeCell ref="B5:B6"/>
    <mergeCell ref="C5:C6"/>
    <mergeCell ref="D5:D6"/>
    <mergeCell ref="B97:C97"/>
    <mergeCell ref="E97:F97"/>
    <mergeCell ref="B100:C100"/>
    <mergeCell ref="E100:F100"/>
    <mergeCell ref="A27:A28"/>
    <mergeCell ref="A33:A34"/>
    <mergeCell ref="A44:A45"/>
    <mergeCell ref="A47:A51"/>
    <mergeCell ref="A56:A57"/>
    <mergeCell ref="A62:A64"/>
    <mergeCell ref="A69:A73"/>
    <mergeCell ref="A75:A76"/>
  </mergeCells>
  <pageMargins left="0.78740157480314965" right="0.78740157480314965" top="1.3779527559055118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7"/>
  <sheetViews>
    <sheetView zoomScaleNormal="100" workbookViewId="0">
      <selection activeCell="H10" sqref="H10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9" width="18.5703125" style="7" customWidth="1"/>
    <col min="10" max="16384" width="8.85546875" style="7"/>
  </cols>
  <sheetData>
    <row r="1" spans="1:9" ht="18.75">
      <c r="A1" s="150" t="s">
        <v>267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279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30"/>
    </row>
    <row r="4" spans="1:9" ht="19.5" thickBot="1">
      <c r="A4" s="6"/>
      <c r="F4" s="6" t="s">
        <v>51</v>
      </c>
      <c r="G4" s="6"/>
    </row>
    <row r="5" spans="1:9" ht="30.6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281</v>
      </c>
      <c r="F5" s="148"/>
      <c r="G5" s="148" t="s">
        <v>1</v>
      </c>
      <c r="H5" s="148" t="s">
        <v>282</v>
      </c>
      <c r="I5" s="148"/>
    </row>
    <row r="6" spans="1:9" ht="15.75">
      <c r="A6" s="225"/>
      <c r="B6" s="226"/>
      <c r="C6" s="227"/>
      <c r="D6" s="226"/>
      <c r="E6" s="226" t="s">
        <v>6</v>
      </c>
      <c r="F6" s="226"/>
      <c r="G6" s="226"/>
      <c r="H6" s="226" t="s">
        <v>6</v>
      </c>
      <c r="I6" s="228"/>
    </row>
    <row r="7" spans="1:9" ht="212.45" customHeight="1" thickBot="1">
      <c r="A7" s="154"/>
      <c r="B7" s="149"/>
      <c r="C7" s="156"/>
      <c r="D7" s="149"/>
      <c r="E7" s="118" t="s">
        <v>198</v>
      </c>
      <c r="F7" s="118" t="s">
        <v>199</v>
      </c>
      <c r="G7" s="149"/>
      <c r="H7" s="118" t="s">
        <v>198</v>
      </c>
      <c r="I7" s="38" t="s">
        <v>199</v>
      </c>
    </row>
    <row r="8" spans="1:9" ht="19.5" thickBot="1">
      <c r="A8" s="87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9">
        <v>9</v>
      </c>
    </row>
    <row r="9" spans="1:9" ht="112.5">
      <c r="A9" s="39" t="s">
        <v>70</v>
      </c>
      <c r="B9" s="40" t="s">
        <v>5</v>
      </c>
      <c r="C9" s="40" t="s">
        <v>5</v>
      </c>
      <c r="D9" s="41">
        <f>E9+F9</f>
        <v>338073.18</v>
      </c>
      <c r="E9" s="90">
        <f>E10</f>
        <v>338073.18</v>
      </c>
      <c r="F9" s="90">
        <v>0</v>
      </c>
      <c r="G9" s="41">
        <f>H9+I9</f>
        <v>339393.48</v>
      </c>
      <c r="H9" s="90">
        <f>H10</f>
        <v>339393.48</v>
      </c>
      <c r="I9" s="91">
        <v>0</v>
      </c>
    </row>
    <row r="10" spans="1:9" ht="18.75">
      <c r="A10" s="116" t="s">
        <v>7</v>
      </c>
      <c r="B10" s="120" t="s">
        <v>5</v>
      </c>
      <c r="C10" s="120">
        <v>900</v>
      </c>
      <c r="D10" s="5">
        <f>E10+F10</f>
        <v>338073.18</v>
      </c>
      <c r="E10" s="2">
        <f>E13+E41+E55+E83</f>
        <v>338073.18</v>
      </c>
      <c r="F10" s="2">
        <f>F13+F41+F55+F83</f>
        <v>0</v>
      </c>
      <c r="G10" s="5">
        <f>H10+I10</f>
        <v>339393.48</v>
      </c>
      <c r="H10" s="2">
        <f>H13+H41+H55+H83</f>
        <v>339393.48</v>
      </c>
      <c r="I10" s="2">
        <f>I13+I41+I55+I83</f>
        <v>0</v>
      </c>
    </row>
    <row r="11" spans="1:9" ht="18.75">
      <c r="A11" s="116" t="s">
        <v>6</v>
      </c>
      <c r="B11" s="120"/>
      <c r="C11" s="120"/>
      <c r="D11" s="5"/>
      <c r="E11" s="2"/>
      <c r="F11" s="2"/>
      <c r="G11" s="5"/>
      <c r="H11" s="2"/>
      <c r="I11" s="4"/>
    </row>
    <row r="12" spans="1:9" ht="33.6" customHeight="1">
      <c r="A12" s="222" t="s">
        <v>200</v>
      </c>
      <c r="B12" s="223"/>
      <c r="C12" s="223"/>
      <c r="D12" s="223"/>
      <c r="E12" s="223"/>
      <c r="F12" s="223"/>
      <c r="G12" s="223"/>
      <c r="H12" s="223"/>
      <c r="I12" s="224"/>
    </row>
    <row r="13" spans="1:9" ht="18.75">
      <c r="A13" s="116" t="s">
        <v>8</v>
      </c>
      <c r="B13" s="120" t="s">
        <v>5</v>
      </c>
      <c r="C13" s="120">
        <v>200</v>
      </c>
      <c r="D13" s="5">
        <f t="shared" ref="D13:D45" si="0">E13+F13</f>
        <v>0</v>
      </c>
      <c r="E13" s="2">
        <f>E15+E18+E37</f>
        <v>0</v>
      </c>
      <c r="F13" s="2">
        <f>F15+F18+F37</f>
        <v>0</v>
      </c>
      <c r="G13" s="5">
        <f>H13+I13</f>
        <v>0</v>
      </c>
      <c r="H13" s="2">
        <f>H15+H18+H37</f>
        <v>0</v>
      </c>
      <c r="I13" s="4">
        <f>I15+I18+I37</f>
        <v>0</v>
      </c>
    </row>
    <row r="14" spans="1:9" ht="14.45" customHeight="1">
      <c r="A14" s="116" t="s">
        <v>9</v>
      </c>
      <c r="B14" s="120"/>
      <c r="C14" s="120"/>
      <c r="D14" s="5"/>
      <c r="E14" s="2"/>
      <c r="F14" s="2"/>
      <c r="G14" s="5"/>
      <c r="H14" s="2"/>
      <c r="I14" s="4"/>
    </row>
    <row r="15" spans="1:9" ht="75">
      <c r="A15" s="116" t="s">
        <v>10</v>
      </c>
      <c r="B15" s="120" t="s">
        <v>5</v>
      </c>
      <c r="C15" s="120">
        <v>210</v>
      </c>
      <c r="D15" s="5">
        <f t="shared" si="0"/>
        <v>0</v>
      </c>
      <c r="E15" s="2">
        <f>E17</f>
        <v>0</v>
      </c>
      <c r="F15" s="2">
        <f>F17</f>
        <v>0</v>
      </c>
      <c r="G15" s="5">
        <f>H15+I15</f>
        <v>0</v>
      </c>
      <c r="H15" s="2">
        <f>H17</f>
        <v>0</v>
      </c>
      <c r="I15" s="4">
        <f>I17</f>
        <v>0</v>
      </c>
    </row>
    <row r="16" spans="1:9" ht="18.75">
      <c r="A16" s="116" t="s">
        <v>9</v>
      </c>
      <c r="B16" s="120"/>
      <c r="C16" s="120"/>
      <c r="D16" s="5"/>
      <c r="E16" s="2"/>
      <c r="F16" s="2"/>
      <c r="G16" s="5"/>
      <c r="H16" s="2"/>
      <c r="I16" s="4"/>
    </row>
    <row r="17" spans="1:9" ht="93.75">
      <c r="A17" s="116" t="s">
        <v>201</v>
      </c>
      <c r="B17" s="120">
        <v>244</v>
      </c>
      <c r="C17" s="120">
        <v>214</v>
      </c>
      <c r="D17" s="5">
        <f>E17+F17</f>
        <v>0</v>
      </c>
      <c r="E17" s="2">
        <f>'гос.задание на 2021-2022 год '!E116</f>
        <v>0</v>
      </c>
      <c r="F17" s="2">
        <f>'гос.задание на 2021-2022 год '!F116</f>
        <v>0</v>
      </c>
      <c r="G17" s="5">
        <f>H17+I17</f>
        <v>0</v>
      </c>
      <c r="H17" s="2">
        <f>'гос.задание на 2021-2022 год '!H116</f>
        <v>0</v>
      </c>
      <c r="I17" s="2">
        <f>'гос.задание на 2021-2022 год '!I116</f>
        <v>0</v>
      </c>
    </row>
    <row r="18" spans="1:9" ht="37.5">
      <c r="A18" s="116" t="s">
        <v>14</v>
      </c>
      <c r="B18" s="120" t="s">
        <v>5</v>
      </c>
      <c r="C18" s="120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  <c r="G18" s="5">
        <f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>
      <c r="A19" s="116" t="s">
        <v>9</v>
      </c>
      <c r="B19" s="120"/>
      <c r="C19" s="120"/>
      <c r="D19" s="5"/>
      <c r="E19" s="2"/>
      <c r="F19" s="2"/>
      <c r="G19" s="5"/>
      <c r="H19" s="2"/>
      <c r="I19" s="4"/>
    </row>
    <row r="20" spans="1:9" ht="18.75">
      <c r="A20" s="116" t="s">
        <v>15</v>
      </c>
      <c r="B20" s="120">
        <v>244</v>
      </c>
      <c r="C20" s="120">
        <v>221</v>
      </c>
      <c r="D20" s="5">
        <f t="shared" si="0"/>
        <v>0</v>
      </c>
      <c r="E20" s="2">
        <f>'гос.задание на 2021-2022 год '!E119</f>
        <v>0</v>
      </c>
      <c r="F20" s="2">
        <f>'гос.задание на 2021-2022 год '!F119</f>
        <v>0</v>
      </c>
      <c r="G20" s="5">
        <f>H20+I20</f>
        <v>0</v>
      </c>
      <c r="H20" s="2">
        <f>'гос.задание на 2021-2022 год '!H119</f>
        <v>0</v>
      </c>
      <c r="I20" s="2">
        <f>'гос.задание на 2021-2022 год '!I119</f>
        <v>0</v>
      </c>
    </row>
    <row r="21" spans="1:9" ht="37.5">
      <c r="A21" s="116" t="s">
        <v>16</v>
      </c>
      <c r="B21" s="120">
        <v>244</v>
      </c>
      <c r="C21" s="120">
        <v>222</v>
      </c>
      <c r="D21" s="5">
        <f t="shared" si="0"/>
        <v>0</v>
      </c>
      <c r="E21" s="2">
        <f>'гос.задание на 2021-2022 год '!E120</f>
        <v>0</v>
      </c>
      <c r="F21" s="2">
        <f>'гос.задание на 2021-2022 год '!F120</f>
        <v>0</v>
      </c>
      <c r="G21" s="5">
        <f>H21+I21</f>
        <v>0</v>
      </c>
      <c r="H21" s="2">
        <f>'гос.задание на 2021-2022 год '!H120</f>
        <v>0</v>
      </c>
      <c r="I21" s="2">
        <f>'гос.задание на 2021-2022 год '!I120</f>
        <v>0</v>
      </c>
    </row>
    <row r="22" spans="1:9" ht="37.5">
      <c r="A22" s="116" t="s">
        <v>17</v>
      </c>
      <c r="B22" s="120" t="s">
        <v>5</v>
      </c>
      <c r="C22" s="120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  <c r="G22" s="5">
        <f>H22+I22</f>
        <v>0</v>
      </c>
      <c r="H22" s="2">
        <f>H24+H25+H26+H27+H28</f>
        <v>0</v>
      </c>
      <c r="I22" s="4">
        <f>I24+I25+I26+I27+I28</f>
        <v>0</v>
      </c>
    </row>
    <row r="23" spans="1:9" ht="18.75">
      <c r="A23" s="116" t="s">
        <v>6</v>
      </c>
      <c r="B23" s="120"/>
      <c r="C23" s="120"/>
      <c r="D23" s="5"/>
      <c r="E23" s="2"/>
      <c r="F23" s="2"/>
      <c r="G23" s="5"/>
      <c r="H23" s="2"/>
      <c r="I23" s="4"/>
    </row>
    <row r="24" spans="1:9" ht="56.25">
      <c r="A24" s="116" t="s">
        <v>18</v>
      </c>
      <c r="B24" s="120">
        <v>244</v>
      </c>
      <c r="C24" s="120">
        <v>223</v>
      </c>
      <c r="D24" s="5">
        <f t="shared" si="0"/>
        <v>0</v>
      </c>
      <c r="E24" s="2">
        <f>'гос.задание на 2021-2022 год '!E123</f>
        <v>0</v>
      </c>
      <c r="F24" s="2">
        <f>'гос.задание на 2021-2022 год '!F123</f>
        <v>0</v>
      </c>
      <c r="G24" s="5">
        <f t="shared" ref="G24:G29" si="1">H24+I24</f>
        <v>0</v>
      </c>
      <c r="H24" s="2">
        <f>'гос.задание на 2021-2022 год '!H123</f>
        <v>0</v>
      </c>
      <c r="I24" s="2">
        <f>'гос.задание на 2021-2022 год '!I123</f>
        <v>0</v>
      </c>
    </row>
    <row r="25" spans="1:9" ht="37.5">
      <c r="A25" s="116" t="s">
        <v>19</v>
      </c>
      <c r="B25" s="120">
        <v>244</v>
      </c>
      <c r="C25" s="120">
        <v>223</v>
      </c>
      <c r="D25" s="5">
        <f t="shared" si="0"/>
        <v>0</v>
      </c>
      <c r="E25" s="2">
        <f>'гос.задание на 2021-2022 год '!E124</f>
        <v>0</v>
      </c>
      <c r="F25" s="2">
        <f>'гос.задание на 2021-2022 год '!F124</f>
        <v>0</v>
      </c>
      <c r="G25" s="5">
        <f t="shared" si="1"/>
        <v>0</v>
      </c>
      <c r="H25" s="2">
        <f>'гос.задание на 2021-2022 год '!H124</f>
        <v>0</v>
      </c>
      <c r="I25" s="2">
        <f>'гос.задание на 2021-2022 год '!I124</f>
        <v>0</v>
      </c>
    </row>
    <row r="26" spans="1:9" ht="129" customHeight="1">
      <c r="A26" s="116" t="s">
        <v>20</v>
      </c>
      <c r="B26" s="120">
        <v>244</v>
      </c>
      <c r="C26" s="120">
        <v>223</v>
      </c>
      <c r="D26" s="5">
        <f t="shared" si="0"/>
        <v>0</v>
      </c>
      <c r="E26" s="2">
        <f>'гос.задание на 2021-2022 год '!E125</f>
        <v>0</v>
      </c>
      <c r="F26" s="2">
        <f>'гос.задание на 2021-2022 год '!F125</f>
        <v>0</v>
      </c>
      <c r="G26" s="5">
        <f t="shared" si="1"/>
        <v>0</v>
      </c>
      <c r="H26" s="2">
        <f>'гос.задание на 2021-2022 год '!H125</f>
        <v>0</v>
      </c>
      <c r="I26" s="2">
        <f>'гос.задание на 2021-2022 год '!I125</f>
        <v>0</v>
      </c>
    </row>
    <row r="27" spans="1:9" ht="75">
      <c r="A27" s="116" t="s">
        <v>21</v>
      </c>
      <c r="B27" s="120">
        <v>244</v>
      </c>
      <c r="C27" s="120">
        <v>223</v>
      </c>
      <c r="D27" s="5">
        <f t="shared" si="0"/>
        <v>0</v>
      </c>
      <c r="E27" s="2">
        <f>'гос.задание на 2021-2022 год '!E126</f>
        <v>0</v>
      </c>
      <c r="F27" s="2">
        <f>'гос.задание на 2021-2022 год '!F126</f>
        <v>0</v>
      </c>
      <c r="G27" s="5">
        <f t="shared" si="1"/>
        <v>0</v>
      </c>
      <c r="H27" s="2">
        <f>'гос.задание на 2021-2022 год '!H126</f>
        <v>0</v>
      </c>
      <c r="I27" s="2">
        <f>'гос.задание на 2021-2022 год '!I126</f>
        <v>0</v>
      </c>
    </row>
    <row r="28" spans="1:9" ht="56.25">
      <c r="A28" s="116" t="s">
        <v>22</v>
      </c>
      <c r="B28" s="120">
        <v>244</v>
      </c>
      <c r="C28" s="120">
        <v>223</v>
      </c>
      <c r="D28" s="5">
        <f t="shared" si="0"/>
        <v>0</v>
      </c>
      <c r="E28" s="2">
        <f>'гос.задание на 2021-2022 год '!E127</f>
        <v>0</v>
      </c>
      <c r="F28" s="2">
        <f>'гос.задание на 2021-2022 год '!F127</f>
        <v>0</v>
      </c>
      <c r="G28" s="5">
        <f t="shared" si="1"/>
        <v>0</v>
      </c>
      <c r="H28" s="2">
        <f>'гос.задание на 2021-2022 год '!H127</f>
        <v>0</v>
      </c>
      <c r="I28" s="2">
        <f>'гос.задание на 2021-2022 год '!I127</f>
        <v>0</v>
      </c>
    </row>
    <row r="29" spans="1:9" ht="168.75">
      <c r="A29" s="116" t="s">
        <v>23</v>
      </c>
      <c r="B29" s="120">
        <v>244</v>
      </c>
      <c r="C29" s="120">
        <v>224</v>
      </c>
      <c r="D29" s="5">
        <f t="shared" si="0"/>
        <v>0</v>
      </c>
      <c r="E29" s="2">
        <f>'гос.задание на 2021-2022 год '!E128</f>
        <v>0</v>
      </c>
      <c r="F29" s="2">
        <f>'гос.задание на 2021-2022 год '!F128</f>
        <v>0</v>
      </c>
      <c r="G29" s="5">
        <f t="shared" si="1"/>
        <v>0</v>
      </c>
      <c r="H29" s="2">
        <f>'гос.задание на 2021-2022 год '!H128</f>
        <v>0</v>
      </c>
      <c r="I29" s="2">
        <f>'гос.задание на 2021-2022 год '!I128</f>
        <v>0</v>
      </c>
    </row>
    <row r="30" spans="1:9" ht="56.25">
      <c r="A30" s="116" t="s">
        <v>24</v>
      </c>
      <c r="B30" s="120" t="s">
        <v>5</v>
      </c>
      <c r="C30" s="120">
        <v>225</v>
      </c>
      <c r="D30" s="2">
        <f t="shared" ref="D30:I30" si="2">D31+D32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0</v>
      </c>
    </row>
    <row r="31" spans="1:9" ht="18.75">
      <c r="A31" s="151" t="s">
        <v>6</v>
      </c>
      <c r="B31" s="120">
        <v>243</v>
      </c>
      <c r="C31" s="120">
        <v>225</v>
      </c>
      <c r="D31" s="5">
        <f t="shared" si="0"/>
        <v>0</v>
      </c>
      <c r="E31" s="2">
        <f>'гос.задание на 2021-2022 год '!E130</f>
        <v>0</v>
      </c>
      <c r="F31" s="2">
        <f>'гос.задание на 2021-2022 год '!F130</f>
        <v>0</v>
      </c>
      <c r="G31" s="5">
        <f t="shared" ref="G31:G41" si="3">H31+I31</f>
        <v>0</v>
      </c>
      <c r="H31" s="2">
        <f>'гос.задание на 2021-2022 год '!H130</f>
        <v>0</v>
      </c>
      <c r="I31" s="2">
        <f>'гос.задание на 2021-2022 год '!I130</f>
        <v>0</v>
      </c>
    </row>
    <row r="32" spans="1:9" ht="18.75">
      <c r="A32" s="151"/>
      <c r="B32" s="120">
        <v>244</v>
      </c>
      <c r="C32" s="120">
        <v>225</v>
      </c>
      <c r="D32" s="5">
        <f t="shared" si="0"/>
        <v>0</v>
      </c>
      <c r="E32" s="2">
        <f>'гос.задание на 2021-2022 год '!E131</f>
        <v>0</v>
      </c>
      <c r="F32" s="2">
        <f>'гос.задание на 2021-2022 год '!F131</f>
        <v>0</v>
      </c>
      <c r="G32" s="5">
        <f t="shared" si="3"/>
        <v>0</v>
      </c>
      <c r="H32" s="2">
        <f>'гос.задание на 2021-2022 год '!H131</f>
        <v>0</v>
      </c>
      <c r="I32" s="2">
        <f>'гос.задание на 2021-2022 год '!I131</f>
        <v>0</v>
      </c>
    </row>
    <row r="33" spans="1:9" ht="37.5">
      <c r="A33" s="116" t="s">
        <v>58</v>
      </c>
      <c r="B33" s="120" t="s">
        <v>5</v>
      </c>
      <c r="C33" s="120">
        <v>226</v>
      </c>
      <c r="D33" s="5">
        <f t="shared" si="0"/>
        <v>0</v>
      </c>
      <c r="E33" s="2">
        <f>E34+E35</f>
        <v>0</v>
      </c>
      <c r="F33" s="2">
        <f>F34+F35</f>
        <v>0</v>
      </c>
      <c r="G33" s="5">
        <f t="shared" si="3"/>
        <v>0</v>
      </c>
      <c r="H33" s="2">
        <f>H34+H35</f>
        <v>0</v>
      </c>
      <c r="I33" s="4">
        <f>I34+I35</f>
        <v>0</v>
      </c>
    </row>
    <row r="34" spans="1:9" ht="18.75">
      <c r="A34" s="151" t="s">
        <v>6</v>
      </c>
      <c r="B34" s="120">
        <v>243</v>
      </c>
      <c r="C34" s="120">
        <v>226</v>
      </c>
      <c r="D34" s="5">
        <f t="shared" si="0"/>
        <v>0</v>
      </c>
      <c r="E34" s="2">
        <f>'гос.задание на 2021-2022 год '!E133</f>
        <v>0</v>
      </c>
      <c r="F34" s="2">
        <f>'гос.задание на 2021-2022 год '!F133</f>
        <v>0</v>
      </c>
      <c r="G34" s="5">
        <f t="shared" si="3"/>
        <v>0</v>
      </c>
      <c r="H34" s="2">
        <f>'гос.задание на 2021-2022 год '!H133</f>
        <v>0</v>
      </c>
      <c r="I34" s="2">
        <f>'гос.задание на 2021-2022 год '!I133</f>
        <v>0</v>
      </c>
    </row>
    <row r="35" spans="1:9" ht="18.75">
      <c r="A35" s="151"/>
      <c r="B35" s="120">
        <v>244</v>
      </c>
      <c r="C35" s="120">
        <v>226</v>
      </c>
      <c r="D35" s="5">
        <f t="shared" si="0"/>
        <v>0</v>
      </c>
      <c r="E35" s="2">
        <f>'гос.задание на 2021-2022 год '!E134</f>
        <v>0</v>
      </c>
      <c r="F35" s="2">
        <f>'гос.задание на 2021-2022 год '!F134</f>
        <v>0</v>
      </c>
      <c r="G35" s="5">
        <f t="shared" si="3"/>
        <v>0</v>
      </c>
      <c r="H35" s="2">
        <f>'гос.задание на 2021-2022 год '!H134</f>
        <v>0</v>
      </c>
      <c r="I35" s="2">
        <f>'гос.задание на 2021-2022 год '!I134</f>
        <v>0</v>
      </c>
    </row>
    <row r="36" spans="1:9" ht="18.75">
      <c r="A36" s="116" t="s">
        <v>25</v>
      </c>
      <c r="B36" s="120">
        <v>244</v>
      </c>
      <c r="C36" s="120">
        <v>227</v>
      </c>
      <c r="D36" s="5">
        <f t="shared" si="0"/>
        <v>0</v>
      </c>
      <c r="E36" s="2">
        <f>'гос.задание на 2021-2022 год '!E135</f>
        <v>0</v>
      </c>
      <c r="F36" s="2">
        <f>'гос.задание на 2021-2022 год '!F135</f>
        <v>0</v>
      </c>
      <c r="G36" s="5">
        <f t="shared" si="3"/>
        <v>0</v>
      </c>
      <c r="H36" s="2">
        <f>'гос.задание на 2021-2022 год '!H135</f>
        <v>0</v>
      </c>
      <c r="I36" s="2">
        <f>'гос.задание на 2021-2022 год '!I135</f>
        <v>0</v>
      </c>
    </row>
    <row r="37" spans="1:9" ht="18.75">
      <c r="A37" s="116" t="s">
        <v>30</v>
      </c>
      <c r="B37" s="120" t="s">
        <v>5</v>
      </c>
      <c r="C37" s="120">
        <v>290</v>
      </c>
      <c r="D37" s="5">
        <f t="shared" si="0"/>
        <v>0</v>
      </c>
      <c r="E37" s="2">
        <f>E39+E40</f>
        <v>0</v>
      </c>
      <c r="F37" s="2">
        <f>F39+F40</f>
        <v>0</v>
      </c>
      <c r="G37" s="5">
        <f t="shared" si="3"/>
        <v>0</v>
      </c>
      <c r="H37" s="2">
        <f>H39+H40</f>
        <v>0</v>
      </c>
      <c r="I37" s="4">
        <f>I39+I40</f>
        <v>0</v>
      </c>
    </row>
    <row r="38" spans="1:9" ht="18.75">
      <c r="A38" s="116" t="s">
        <v>9</v>
      </c>
      <c r="B38" s="120"/>
      <c r="C38" s="120"/>
      <c r="D38" s="5"/>
      <c r="E38" s="2"/>
      <c r="F38" s="2"/>
      <c r="G38" s="5"/>
      <c r="H38" s="2"/>
      <c r="I38" s="4"/>
    </row>
    <row r="39" spans="1:9" ht="56.25">
      <c r="A39" s="116" t="s">
        <v>34</v>
      </c>
      <c r="B39" s="120">
        <v>244</v>
      </c>
      <c r="C39" s="120">
        <v>296</v>
      </c>
      <c r="D39" s="5">
        <f t="shared" si="0"/>
        <v>0</v>
      </c>
      <c r="E39" s="2">
        <f>'гос.задание на 2021-2022 год '!E138</f>
        <v>0</v>
      </c>
      <c r="F39" s="2">
        <f>'гос.задание на 2021-2022 год '!F138</f>
        <v>0</v>
      </c>
      <c r="G39" s="5">
        <f t="shared" si="3"/>
        <v>0</v>
      </c>
      <c r="H39" s="2">
        <f>'гос.задание на 2021-2022 год '!H138</f>
        <v>0</v>
      </c>
      <c r="I39" s="2">
        <f>'гос.задание на 2021-2022 год '!I138</f>
        <v>0</v>
      </c>
    </row>
    <row r="40" spans="1:9" ht="56.25">
      <c r="A40" s="116" t="s">
        <v>35</v>
      </c>
      <c r="B40" s="120">
        <v>244</v>
      </c>
      <c r="C40" s="120">
        <v>297</v>
      </c>
      <c r="D40" s="5">
        <f t="shared" si="0"/>
        <v>0</v>
      </c>
      <c r="E40" s="2">
        <f>'гос.задание на 2021-2022 год '!E139</f>
        <v>0</v>
      </c>
      <c r="F40" s="2">
        <f>'гос.задание на 2021-2022 год '!F139</f>
        <v>0</v>
      </c>
      <c r="G40" s="5">
        <f t="shared" si="3"/>
        <v>0</v>
      </c>
      <c r="H40" s="2">
        <f>'гос.задание на 2021-2022 год '!H139</f>
        <v>0</v>
      </c>
      <c r="I40" s="2">
        <f>'гос.задание на 2021-2022 год '!I139</f>
        <v>0</v>
      </c>
    </row>
    <row r="41" spans="1:9" ht="56.25">
      <c r="A41" s="116" t="s">
        <v>59</v>
      </c>
      <c r="B41" s="120" t="s">
        <v>5</v>
      </c>
      <c r="C41" s="120">
        <v>300</v>
      </c>
      <c r="D41" s="5">
        <f t="shared" si="0"/>
        <v>0</v>
      </c>
      <c r="E41" s="2">
        <f>E43+E45+E44</f>
        <v>0</v>
      </c>
      <c r="F41" s="2">
        <f>F43+F45+F44</f>
        <v>0</v>
      </c>
      <c r="G41" s="5">
        <f t="shared" si="3"/>
        <v>0</v>
      </c>
      <c r="H41" s="2">
        <f>H43+H45+H44</f>
        <v>0</v>
      </c>
      <c r="I41" s="4">
        <f>I43+I45+I44</f>
        <v>0</v>
      </c>
    </row>
    <row r="42" spans="1:9" ht="18.75">
      <c r="A42" s="116" t="s">
        <v>9</v>
      </c>
      <c r="B42" s="120"/>
      <c r="C42" s="120"/>
      <c r="D42" s="5"/>
      <c r="E42" s="2"/>
      <c r="F42" s="2"/>
      <c r="G42" s="5"/>
      <c r="H42" s="2"/>
      <c r="I42" s="4"/>
    </row>
    <row r="43" spans="1:9" ht="63" customHeight="1">
      <c r="A43" s="116" t="s">
        <v>36</v>
      </c>
      <c r="B43" s="120">
        <v>244</v>
      </c>
      <c r="C43" s="120">
        <v>310</v>
      </c>
      <c r="D43" s="5">
        <f t="shared" si="0"/>
        <v>0</v>
      </c>
      <c r="E43" s="2">
        <f>'гос.задание на 2021-2022 год '!E142</f>
        <v>0</v>
      </c>
      <c r="F43" s="2">
        <f>'гос.задание на 2021-2022 год '!F142</f>
        <v>0</v>
      </c>
      <c r="G43" s="5">
        <f>H43+I43</f>
        <v>0</v>
      </c>
      <c r="H43" s="2">
        <f>'гос.задание на 2021-2022 год '!H142</f>
        <v>0</v>
      </c>
      <c r="I43" s="2">
        <f>'гос.задание на 2021-2022 год '!I142</f>
        <v>0</v>
      </c>
    </row>
    <row r="44" spans="1:9" ht="75">
      <c r="A44" s="116" t="s">
        <v>68</v>
      </c>
      <c r="B44" s="120">
        <v>244</v>
      </c>
      <c r="C44" s="120">
        <v>320</v>
      </c>
      <c r="D44" s="5">
        <f t="shared" si="0"/>
        <v>0</v>
      </c>
      <c r="E44" s="2">
        <f>'гос.задание на 2021-2022 год '!E143</f>
        <v>0</v>
      </c>
      <c r="F44" s="2">
        <f>'гос.задание на 2021-2022 год '!F143</f>
        <v>0</v>
      </c>
      <c r="G44" s="5">
        <f>H44+I44</f>
        <v>0</v>
      </c>
      <c r="H44" s="2">
        <f>'гос.задание на 2021-2022 год '!H143</f>
        <v>0</v>
      </c>
      <c r="I44" s="2">
        <f>'гос.задание на 2021-2022 год '!I143</f>
        <v>0</v>
      </c>
    </row>
    <row r="45" spans="1:9" ht="75">
      <c r="A45" s="116" t="s">
        <v>60</v>
      </c>
      <c r="B45" s="120" t="s">
        <v>5</v>
      </c>
      <c r="C45" s="120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  <c r="G45" s="5">
        <f>H45+I45</f>
        <v>0</v>
      </c>
      <c r="H45" s="2">
        <f>H47+H48+H49+H50+H51+H52+H53</f>
        <v>0</v>
      </c>
      <c r="I45" s="4">
        <f>I47+I48+I49+I50+I51+I52+I53</f>
        <v>0</v>
      </c>
    </row>
    <row r="46" spans="1:9" ht="18.75">
      <c r="A46" s="116" t="s">
        <v>6</v>
      </c>
      <c r="B46" s="120"/>
      <c r="C46" s="120"/>
      <c r="D46" s="5"/>
      <c r="E46" s="2"/>
      <c r="F46" s="2"/>
      <c r="G46" s="5"/>
      <c r="H46" s="2"/>
      <c r="I46" s="4"/>
    </row>
    <row r="47" spans="1:9" ht="131.25">
      <c r="A47" s="116" t="s">
        <v>37</v>
      </c>
      <c r="B47" s="120">
        <v>244</v>
      </c>
      <c r="C47" s="120">
        <v>341</v>
      </c>
      <c r="D47" s="5">
        <f t="shared" ref="D47:D53" si="4">E47+F47</f>
        <v>0</v>
      </c>
      <c r="E47" s="2">
        <f>'гос.задание на 2021-2022 год '!E146</f>
        <v>0</v>
      </c>
      <c r="F47" s="2">
        <f>'гос.задание на 2021-2022 год '!F146</f>
        <v>0</v>
      </c>
      <c r="G47" s="5">
        <f t="shared" ref="G47:G53" si="5">H47+I47</f>
        <v>0</v>
      </c>
      <c r="H47" s="2">
        <f>'гос.задание на 2021-2022 год '!H146</f>
        <v>0</v>
      </c>
      <c r="I47" s="2">
        <f>'гос.задание на 2021-2022 год '!I146</f>
        <v>0</v>
      </c>
    </row>
    <row r="48" spans="1:9" ht="56.25">
      <c r="A48" s="116" t="s">
        <v>38</v>
      </c>
      <c r="B48" s="120">
        <v>244</v>
      </c>
      <c r="C48" s="120">
        <v>342</v>
      </c>
      <c r="D48" s="5">
        <f t="shared" si="4"/>
        <v>0</v>
      </c>
      <c r="E48" s="2">
        <f>'гос.задание на 2021-2022 год '!E147</f>
        <v>0</v>
      </c>
      <c r="F48" s="2">
        <f>'гос.задание на 2021-2022 год '!F147</f>
        <v>0</v>
      </c>
      <c r="G48" s="5">
        <f t="shared" si="5"/>
        <v>0</v>
      </c>
      <c r="H48" s="2">
        <f>'гос.задание на 2021-2022 год '!H147</f>
        <v>0</v>
      </c>
      <c r="I48" s="2">
        <f>'гос.задание на 2021-2022 год '!I147</f>
        <v>0</v>
      </c>
    </row>
    <row r="49" spans="1:9" ht="75">
      <c r="A49" s="116" t="s">
        <v>39</v>
      </c>
      <c r="B49" s="120">
        <v>244</v>
      </c>
      <c r="C49" s="120">
        <v>343</v>
      </c>
      <c r="D49" s="5">
        <f t="shared" si="4"/>
        <v>0</v>
      </c>
      <c r="E49" s="2">
        <f>'гос.задание на 2021-2022 год '!E148</f>
        <v>0</v>
      </c>
      <c r="F49" s="2">
        <f>'гос.задание на 2021-2022 год '!F148</f>
        <v>0</v>
      </c>
      <c r="G49" s="5">
        <f t="shared" si="5"/>
        <v>0</v>
      </c>
      <c r="H49" s="2">
        <f>'гос.задание на 2021-2022 год '!H148</f>
        <v>0</v>
      </c>
      <c r="I49" s="2">
        <f>'гос.задание на 2021-2022 год '!I148</f>
        <v>0</v>
      </c>
    </row>
    <row r="50" spans="1:9" ht="75">
      <c r="A50" s="116" t="s">
        <v>40</v>
      </c>
      <c r="B50" s="120">
        <v>244</v>
      </c>
      <c r="C50" s="120">
        <v>344</v>
      </c>
      <c r="D50" s="5">
        <f t="shared" si="4"/>
        <v>0</v>
      </c>
      <c r="E50" s="2">
        <f>'гос.задание на 2021-2022 год '!E149</f>
        <v>0</v>
      </c>
      <c r="F50" s="2">
        <f>'гос.задание на 2021-2022 год '!F149</f>
        <v>0</v>
      </c>
      <c r="G50" s="5">
        <f t="shared" si="5"/>
        <v>0</v>
      </c>
      <c r="H50" s="2">
        <f>'гос.задание на 2021-2022 год '!H149</f>
        <v>0</v>
      </c>
      <c r="I50" s="2">
        <f>'гос.задание на 2021-2022 год '!I149</f>
        <v>0</v>
      </c>
    </row>
    <row r="51" spans="1:9" ht="56.25">
      <c r="A51" s="116" t="s">
        <v>41</v>
      </c>
      <c r="B51" s="120">
        <v>244</v>
      </c>
      <c r="C51" s="120">
        <v>345</v>
      </c>
      <c r="D51" s="5">
        <f t="shared" si="4"/>
        <v>0</v>
      </c>
      <c r="E51" s="2">
        <f>'гос.задание на 2021-2022 год '!E150</f>
        <v>0</v>
      </c>
      <c r="F51" s="2">
        <f>'гос.задание на 2021-2022 год '!F150</f>
        <v>0</v>
      </c>
      <c r="G51" s="5">
        <f t="shared" si="5"/>
        <v>0</v>
      </c>
      <c r="H51" s="2">
        <f>'гос.задание на 2021-2022 год '!H150</f>
        <v>0</v>
      </c>
      <c r="I51" s="2">
        <f>'гос.задание на 2021-2022 год '!I150</f>
        <v>0</v>
      </c>
    </row>
    <row r="52" spans="1:9" ht="75">
      <c r="A52" s="116" t="s">
        <v>42</v>
      </c>
      <c r="B52" s="120">
        <v>244</v>
      </c>
      <c r="C52" s="120">
        <v>346</v>
      </c>
      <c r="D52" s="5">
        <f t="shared" si="4"/>
        <v>0</v>
      </c>
      <c r="E52" s="2">
        <f>'гос.задание на 2021-2022 год '!E151</f>
        <v>0</v>
      </c>
      <c r="F52" s="2">
        <f>'гос.задание на 2021-2022 год '!F151</f>
        <v>0</v>
      </c>
      <c r="G52" s="5">
        <f t="shared" si="5"/>
        <v>0</v>
      </c>
      <c r="H52" s="2">
        <f>'гос.задание на 2021-2022 год '!H151</f>
        <v>0</v>
      </c>
      <c r="I52" s="2">
        <f>'гос.задание на 2021-2022 год '!I151</f>
        <v>0</v>
      </c>
    </row>
    <row r="53" spans="1:9" ht="112.5">
      <c r="A53" s="116" t="s">
        <v>43</v>
      </c>
      <c r="B53" s="120">
        <v>244</v>
      </c>
      <c r="C53" s="120">
        <v>349</v>
      </c>
      <c r="D53" s="5">
        <f t="shared" si="4"/>
        <v>0</v>
      </c>
      <c r="E53" s="2">
        <f>'гос.задание на 2021-2022 год '!E152</f>
        <v>0</v>
      </c>
      <c r="F53" s="2">
        <f>'гос.задание на 2021-2022 год '!F152</f>
        <v>0</v>
      </c>
      <c r="G53" s="5">
        <f t="shared" si="5"/>
        <v>0</v>
      </c>
      <c r="H53" s="2">
        <f>'гос.задание на 2021-2022 год '!H152</f>
        <v>0</v>
      </c>
      <c r="I53" s="2">
        <f>'гос.задание на 2021-2022 год '!I152</f>
        <v>0</v>
      </c>
    </row>
    <row r="54" spans="1:9" ht="32.450000000000003" customHeight="1">
      <c r="A54" s="222" t="s">
        <v>202</v>
      </c>
      <c r="B54" s="223"/>
      <c r="C54" s="223"/>
      <c r="D54" s="223"/>
      <c r="E54" s="223"/>
      <c r="F54" s="223"/>
      <c r="G54" s="223"/>
      <c r="H54" s="223"/>
      <c r="I54" s="224"/>
    </row>
    <row r="55" spans="1:9" ht="18.75">
      <c r="A55" s="116" t="s">
        <v>8</v>
      </c>
      <c r="B55" s="120" t="s">
        <v>5</v>
      </c>
      <c r="C55" s="120">
        <v>200</v>
      </c>
      <c r="D55" s="5">
        <f>E55+F55</f>
        <v>328773.18</v>
      </c>
      <c r="E55" s="2">
        <f>E57+E60+E79</f>
        <v>328773.18</v>
      </c>
      <c r="F55" s="2">
        <f>F57+F60+F79</f>
        <v>0</v>
      </c>
      <c r="G55" s="5">
        <f>H55+I55</f>
        <v>330093.48</v>
      </c>
      <c r="H55" s="2">
        <f>H57+H60+H79</f>
        <v>330093.48</v>
      </c>
      <c r="I55" s="4">
        <f>I57+I60+I79</f>
        <v>0</v>
      </c>
    </row>
    <row r="56" spans="1:9" ht="18.75">
      <c r="A56" s="116" t="s">
        <v>9</v>
      </c>
      <c r="B56" s="120"/>
      <c r="C56" s="120"/>
      <c r="D56" s="5"/>
      <c r="E56" s="2"/>
      <c r="F56" s="2"/>
      <c r="G56" s="5"/>
      <c r="H56" s="2"/>
      <c r="I56" s="4"/>
    </row>
    <row r="57" spans="1:9" ht="75">
      <c r="A57" s="116" t="s">
        <v>10</v>
      </c>
      <c r="B57" s="120" t="s">
        <v>5</v>
      </c>
      <c r="C57" s="120">
        <v>210</v>
      </c>
      <c r="D57" s="5">
        <f>E57+F57</f>
        <v>0</v>
      </c>
      <c r="E57" s="2">
        <f>E59</f>
        <v>0</v>
      </c>
      <c r="F57" s="2">
        <f>F59</f>
        <v>0</v>
      </c>
      <c r="G57" s="5">
        <f>H57+I57</f>
        <v>0</v>
      </c>
      <c r="H57" s="2">
        <f>H59</f>
        <v>0</v>
      </c>
      <c r="I57" s="4">
        <f>I59</f>
        <v>0</v>
      </c>
    </row>
    <row r="58" spans="1:9" ht="18.75">
      <c r="A58" s="116" t="s">
        <v>9</v>
      </c>
      <c r="B58" s="120"/>
      <c r="C58" s="120"/>
      <c r="D58" s="5"/>
      <c r="E58" s="2"/>
      <c r="F58" s="2"/>
      <c r="G58" s="5"/>
      <c r="H58" s="2"/>
      <c r="I58" s="4"/>
    </row>
    <row r="59" spans="1:9" ht="93.75">
      <c r="A59" s="116" t="s">
        <v>201</v>
      </c>
      <c r="B59" s="120">
        <v>244</v>
      </c>
      <c r="C59" s="120">
        <v>214</v>
      </c>
      <c r="D59" s="5">
        <f>E59+F59</f>
        <v>0</v>
      </c>
      <c r="E59" s="2">
        <f>'гос.задание на 2021-2022 год '!E158</f>
        <v>0</v>
      </c>
      <c r="F59" s="2">
        <f>'гос.задание на 2021-2022 год '!F158</f>
        <v>0</v>
      </c>
      <c r="G59" s="5">
        <f>H59+I59</f>
        <v>0</v>
      </c>
      <c r="H59" s="2">
        <f>'гос.задание на 2021-2022 год '!H158</f>
        <v>0</v>
      </c>
      <c r="I59" s="2">
        <f>'гос.задание на 2021-2022 год '!I158</f>
        <v>0</v>
      </c>
    </row>
    <row r="60" spans="1:9" ht="37.5">
      <c r="A60" s="116" t="s">
        <v>14</v>
      </c>
      <c r="B60" s="120" t="s">
        <v>5</v>
      </c>
      <c r="C60" s="120">
        <v>220</v>
      </c>
      <c r="D60" s="5">
        <f>E60+F60</f>
        <v>328773.18</v>
      </c>
      <c r="E60" s="2">
        <f>E62+E63+E64+E71+E72+E75+E78</f>
        <v>328773.18</v>
      </c>
      <c r="F60" s="2">
        <f>F62+F63+F64+F71+F72+F75+F78</f>
        <v>0</v>
      </c>
      <c r="G60" s="5">
        <f>H60+I60</f>
        <v>330093.48</v>
      </c>
      <c r="H60" s="2">
        <f>H62+H63+H64+H71+H72+H75+H78</f>
        <v>330093.48</v>
      </c>
      <c r="I60" s="4">
        <f>I62+I63+I64+I71+I72+I75+I78</f>
        <v>0</v>
      </c>
    </row>
    <row r="61" spans="1:9" ht="18.75">
      <c r="A61" s="116" t="s">
        <v>9</v>
      </c>
      <c r="B61" s="120"/>
      <c r="C61" s="120"/>
      <c r="D61" s="5"/>
      <c r="E61" s="2"/>
      <c r="F61" s="2"/>
      <c r="G61" s="5"/>
      <c r="H61" s="2"/>
      <c r="I61" s="4"/>
    </row>
    <row r="62" spans="1:9" ht="18.75">
      <c r="A62" s="116" t="s">
        <v>15</v>
      </c>
      <c r="B62" s="120">
        <v>244</v>
      </c>
      <c r="C62" s="120">
        <v>221</v>
      </c>
      <c r="D62" s="5">
        <f>E62+F62</f>
        <v>12000</v>
      </c>
      <c r="E62" s="2">
        <f>'гос.задание на 2021-2022 год '!E161</f>
        <v>12000</v>
      </c>
      <c r="F62" s="2">
        <f>'гос.задание на 2021-2022 год '!F161</f>
        <v>0</v>
      </c>
      <c r="G62" s="5">
        <f>H62+I62</f>
        <v>12000</v>
      </c>
      <c r="H62" s="2">
        <f>'гос.задание на 2021-2022 год '!H161</f>
        <v>12000</v>
      </c>
      <c r="I62" s="2">
        <f>'гос.задание на 2021-2022 год '!I161</f>
        <v>0</v>
      </c>
    </row>
    <row r="63" spans="1:9" ht="37.5">
      <c r="A63" s="116" t="s">
        <v>16</v>
      </c>
      <c r="B63" s="120">
        <v>244</v>
      </c>
      <c r="C63" s="120">
        <v>222</v>
      </c>
      <c r="D63" s="5">
        <f>E63+F63</f>
        <v>0</v>
      </c>
      <c r="E63" s="2">
        <f>'гос.задание на 2021-2022 год '!E162</f>
        <v>0</v>
      </c>
      <c r="F63" s="2">
        <f>'гос.задание на 2021-2022 год '!F162</f>
        <v>0</v>
      </c>
      <c r="G63" s="5">
        <f>H63+I63</f>
        <v>0</v>
      </c>
      <c r="H63" s="2">
        <f>'гос.задание на 2021-2022 год '!H162</f>
        <v>0</v>
      </c>
      <c r="I63" s="2">
        <f>'гос.задание на 2021-2022 год '!I162</f>
        <v>0</v>
      </c>
    </row>
    <row r="64" spans="1:9" ht="37.5">
      <c r="A64" s="116" t="s">
        <v>17</v>
      </c>
      <c r="B64" s="120" t="s">
        <v>5</v>
      </c>
      <c r="C64" s="120">
        <v>223</v>
      </c>
      <c r="D64" s="5">
        <f>E64+F64</f>
        <v>81000.14</v>
      </c>
      <c r="E64" s="2">
        <f>E66+E67+E68+E69+E70</f>
        <v>81000.14</v>
      </c>
      <c r="F64" s="2">
        <f>F66+F67+F68+F69+F70</f>
        <v>0</v>
      </c>
      <c r="G64" s="5">
        <f>H64+I64</f>
        <v>82320.44</v>
      </c>
      <c r="H64" s="2">
        <f>H66+H67+H68+H69+H70</f>
        <v>82320.44</v>
      </c>
      <c r="I64" s="4">
        <f>I66+I67+I68+I69+I70</f>
        <v>0</v>
      </c>
    </row>
    <row r="65" spans="1:9" ht="18.75">
      <c r="A65" s="116" t="s">
        <v>6</v>
      </c>
      <c r="B65" s="120"/>
      <c r="C65" s="120"/>
      <c r="D65" s="5"/>
      <c r="E65" s="2"/>
      <c r="F65" s="2"/>
      <c r="G65" s="5"/>
      <c r="H65" s="2"/>
      <c r="I65" s="4"/>
    </row>
    <row r="66" spans="1:9" ht="56.25">
      <c r="A66" s="116" t="s">
        <v>18</v>
      </c>
      <c r="B66" s="120">
        <v>244</v>
      </c>
      <c r="C66" s="120">
        <v>223</v>
      </c>
      <c r="D66" s="5">
        <f t="shared" ref="D66:D71" si="6">E66+F66</f>
        <v>0</v>
      </c>
      <c r="E66" s="2">
        <f>'гос.задание на 2021-2022 год '!E165</f>
        <v>0</v>
      </c>
      <c r="F66" s="2">
        <f>'гос.задание на 2021-2022 год '!F165</f>
        <v>0</v>
      </c>
      <c r="G66" s="5">
        <f t="shared" ref="G66:G71" si="7">H66+I66</f>
        <v>0</v>
      </c>
      <c r="H66" s="2">
        <f>'гос.задание на 2021-2022 год '!H165</f>
        <v>0</v>
      </c>
      <c r="I66" s="2">
        <f>'гос.задание на 2021-2022 год '!I165</f>
        <v>0</v>
      </c>
    </row>
    <row r="67" spans="1:9" ht="37.5">
      <c r="A67" s="116" t="s">
        <v>19</v>
      </c>
      <c r="B67" s="120">
        <v>244</v>
      </c>
      <c r="C67" s="120">
        <v>223</v>
      </c>
      <c r="D67" s="5">
        <f t="shared" si="6"/>
        <v>62732.41</v>
      </c>
      <c r="E67" s="2">
        <f>'гос.задание на 2021-2022 год '!E166</f>
        <v>62732.41</v>
      </c>
      <c r="F67" s="2">
        <f>'гос.задание на 2021-2022 год '!F166</f>
        <v>0</v>
      </c>
      <c r="G67" s="5">
        <f t="shared" si="7"/>
        <v>63754.95</v>
      </c>
      <c r="H67" s="2">
        <f>'гос.задание на 2021-2022 год '!H166</f>
        <v>63754.95</v>
      </c>
      <c r="I67" s="2">
        <f>'гос.задание на 2021-2022 год '!I166</f>
        <v>0</v>
      </c>
    </row>
    <row r="68" spans="1:9" ht="75">
      <c r="A68" s="116" t="s">
        <v>20</v>
      </c>
      <c r="B68" s="120">
        <v>244</v>
      </c>
      <c r="C68" s="120">
        <v>223</v>
      </c>
      <c r="D68" s="5">
        <f t="shared" si="6"/>
        <v>13953.03</v>
      </c>
      <c r="E68" s="2">
        <f>'гос.задание на 2021-2022 год '!E167</f>
        <v>13953.03</v>
      </c>
      <c r="F68" s="2">
        <f>'гос.задание на 2021-2022 год '!F167</f>
        <v>0</v>
      </c>
      <c r="G68" s="5">
        <f t="shared" si="7"/>
        <v>14180.46</v>
      </c>
      <c r="H68" s="2">
        <f>'гос.задание на 2021-2022 год '!H167</f>
        <v>14180.46</v>
      </c>
      <c r="I68" s="2">
        <f>'гос.задание на 2021-2022 год '!I167</f>
        <v>0</v>
      </c>
    </row>
    <row r="69" spans="1:9" ht="75">
      <c r="A69" s="116" t="s">
        <v>21</v>
      </c>
      <c r="B69" s="120">
        <v>244</v>
      </c>
      <c r="C69" s="120">
        <v>223</v>
      </c>
      <c r="D69" s="5">
        <f t="shared" si="6"/>
        <v>817.76</v>
      </c>
      <c r="E69" s="2">
        <f>'гос.задание на 2021-2022 год '!E168</f>
        <v>817.76</v>
      </c>
      <c r="F69" s="2">
        <f>'гос.задание на 2021-2022 год '!F168</f>
        <v>0</v>
      </c>
      <c r="G69" s="5">
        <f t="shared" si="7"/>
        <v>831.09</v>
      </c>
      <c r="H69" s="2">
        <f>'гос.задание на 2021-2022 год '!H168</f>
        <v>831.09</v>
      </c>
      <c r="I69" s="2">
        <f>'гос.задание на 2021-2022 год '!I168</f>
        <v>0</v>
      </c>
    </row>
    <row r="70" spans="1:9" ht="56.25">
      <c r="A70" s="116" t="s">
        <v>22</v>
      </c>
      <c r="B70" s="120">
        <v>244</v>
      </c>
      <c r="C70" s="120">
        <v>223</v>
      </c>
      <c r="D70" s="5">
        <f t="shared" si="6"/>
        <v>3496.94</v>
      </c>
      <c r="E70" s="2">
        <f>'гос.задание на 2021-2022 год '!E169</f>
        <v>3496.94</v>
      </c>
      <c r="F70" s="2">
        <f>'гос.задание на 2021-2022 год '!F169</f>
        <v>0</v>
      </c>
      <c r="G70" s="5">
        <f t="shared" si="7"/>
        <v>3553.94</v>
      </c>
      <c r="H70" s="2">
        <f>'гос.задание на 2021-2022 год '!H169</f>
        <v>3553.94</v>
      </c>
      <c r="I70" s="2">
        <f>'гос.задание на 2021-2022 год '!I169</f>
        <v>0</v>
      </c>
    </row>
    <row r="71" spans="1:9" ht="168.75">
      <c r="A71" s="116" t="s">
        <v>23</v>
      </c>
      <c r="B71" s="120">
        <v>244</v>
      </c>
      <c r="C71" s="120">
        <v>224</v>
      </c>
      <c r="D71" s="5">
        <f t="shared" si="6"/>
        <v>0</v>
      </c>
      <c r="E71" s="2">
        <f>'гос.задание на 2021-2022 год '!E170</f>
        <v>0</v>
      </c>
      <c r="F71" s="2">
        <f>'гос.задание на 2021-2022 год '!F170</f>
        <v>0</v>
      </c>
      <c r="G71" s="5">
        <f t="shared" si="7"/>
        <v>0</v>
      </c>
      <c r="H71" s="2">
        <f>'гос.задание на 2021-2022 год '!H170</f>
        <v>0</v>
      </c>
      <c r="I71" s="2">
        <f>'гос.задание на 2021-2022 год '!I170</f>
        <v>0</v>
      </c>
    </row>
    <row r="72" spans="1:9" ht="56.25">
      <c r="A72" s="116" t="s">
        <v>24</v>
      </c>
      <c r="B72" s="120" t="s">
        <v>5</v>
      </c>
      <c r="C72" s="120">
        <v>225</v>
      </c>
      <c r="D72" s="2">
        <f t="shared" ref="D72:I72" si="8">D73+D74</f>
        <v>60391.88</v>
      </c>
      <c r="E72" s="2">
        <f t="shared" si="8"/>
        <v>60391.88</v>
      </c>
      <c r="F72" s="2">
        <f t="shared" si="8"/>
        <v>0</v>
      </c>
      <c r="G72" s="2">
        <f t="shared" si="8"/>
        <v>60391.88</v>
      </c>
      <c r="H72" s="2">
        <f t="shared" si="8"/>
        <v>60391.88</v>
      </c>
      <c r="I72" s="4">
        <f t="shared" si="8"/>
        <v>0</v>
      </c>
    </row>
    <row r="73" spans="1:9" ht="18.75">
      <c r="A73" s="151" t="s">
        <v>6</v>
      </c>
      <c r="B73" s="120">
        <v>243</v>
      </c>
      <c r="C73" s="120">
        <v>225</v>
      </c>
      <c r="D73" s="5">
        <f t="shared" ref="D73:D83" si="9">E73+F73</f>
        <v>0</v>
      </c>
      <c r="E73" s="2">
        <f>'гос.задание на 2021-2022 год '!E172</f>
        <v>0</v>
      </c>
      <c r="F73" s="2">
        <f>'гос.задание на 2021-2022 год '!F172</f>
        <v>0</v>
      </c>
      <c r="G73" s="5">
        <f t="shared" ref="G73:G83" si="10">H73+I73</f>
        <v>0</v>
      </c>
      <c r="H73" s="2">
        <f>'гос.задание на 2021-2022 год '!H172</f>
        <v>0</v>
      </c>
      <c r="I73" s="2">
        <f>'гос.задание на 2021-2022 год '!I172</f>
        <v>0</v>
      </c>
    </row>
    <row r="74" spans="1:9" ht="18.75">
      <c r="A74" s="151"/>
      <c r="B74" s="120">
        <v>244</v>
      </c>
      <c r="C74" s="120">
        <v>225</v>
      </c>
      <c r="D74" s="5">
        <f t="shared" si="9"/>
        <v>60391.88</v>
      </c>
      <c r="E74" s="2">
        <f>'гос.задание на 2021-2022 год '!E173</f>
        <v>60391.88</v>
      </c>
      <c r="F74" s="2">
        <f>'гос.задание на 2021-2022 год '!F173</f>
        <v>0</v>
      </c>
      <c r="G74" s="5">
        <f t="shared" si="10"/>
        <v>60391.88</v>
      </c>
      <c r="H74" s="2">
        <f>'гос.задание на 2021-2022 год '!H173</f>
        <v>60391.88</v>
      </c>
      <c r="I74" s="2">
        <f>'гос.задание на 2021-2022 год '!I173</f>
        <v>0</v>
      </c>
    </row>
    <row r="75" spans="1:9" ht="37.5">
      <c r="A75" s="116" t="s">
        <v>58</v>
      </c>
      <c r="B75" s="120" t="s">
        <v>5</v>
      </c>
      <c r="C75" s="120">
        <v>226</v>
      </c>
      <c r="D75" s="5">
        <f t="shared" si="9"/>
        <v>175381.16</v>
      </c>
      <c r="E75" s="2">
        <f>E76+E77</f>
        <v>175381.16</v>
      </c>
      <c r="F75" s="2">
        <f>F76+F77</f>
        <v>0</v>
      </c>
      <c r="G75" s="5">
        <f t="shared" si="10"/>
        <v>175381.16</v>
      </c>
      <c r="H75" s="2">
        <f>H76+H77</f>
        <v>175381.16</v>
      </c>
      <c r="I75" s="4">
        <f>I76+I77</f>
        <v>0</v>
      </c>
    </row>
    <row r="76" spans="1:9" ht="18.75">
      <c r="A76" s="151" t="s">
        <v>6</v>
      </c>
      <c r="B76" s="120">
        <v>243</v>
      </c>
      <c r="C76" s="120">
        <v>226</v>
      </c>
      <c r="D76" s="5">
        <f t="shared" si="9"/>
        <v>0</v>
      </c>
      <c r="E76" s="2">
        <f>'гос.задание на 2021-2022 год '!E175</f>
        <v>0</v>
      </c>
      <c r="F76" s="2">
        <f>'гос.задание на 2021-2022 год '!F175</f>
        <v>0</v>
      </c>
      <c r="G76" s="5">
        <f t="shared" si="10"/>
        <v>0</v>
      </c>
      <c r="H76" s="2">
        <f>'гос.задание на 2021-2022 год '!H175</f>
        <v>0</v>
      </c>
      <c r="I76" s="2">
        <f>'гос.задание на 2021-2022 год '!I175</f>
        <v>0</v>
      </c>
    </row>
    <row r="77" spans="1:9" ht="18.75">
      <c r="A77" s="151"/>
      <c r="B77" s="120">
        <v>244</v>
      </c>
      <c r="C77" s="120">
        <v>226</v>
      </c>
      <c r="D77" s="5">
        <f t="shared" si="9"/>
        <v>175381.16</v>
      </c>
      <c r="E77" s="2">
        <f>'гос.задание на 2021-2022 год '!E176</f>
        <v>175381.16</v>
      </c>
      <c r="F77" s="2">
        <f>'гос.задание на 2021-2022 год '!F176</f>
        <v>0</v>
      </c>
      <c r="G77" s="5">
        <f t="shared" si="10"/>
        <v>175381.16</v>
      </c>
      <c r="H77" s="2">
        <f>'гос.задание на 2021-2022 год '!H176</f>
        <v>175381.16</v>
      </c>
      <c r="I77" s="2">
        <f>'гос.задание на 2021-2022 год '!I176</f>
        <v>0</v>
      </c>
    </row>
    <row r="78" spans="1:9" ht="18.75">
      <c r="A78" s="116" t="s">
        <v>25</v>
      </c>
      <c r="B78" s="120">
        <v>244</v>
      </c>
      <c r="C78" s="120">
        <v>227</v>
      </c>
      <c r="D78" s="5">
        <f t="shared" si="9"/>
        <v>0</v>
      </c>
      <c r="E78" s="2">
        <f>'гос.задание на 2021-2022 год '!E177</f>
        <v>0</v>
      </c>
      <c r="F78" s="2">
        <f>'гос.задание на 2021-2022 год '!F177</f>
        <v>0</v>
      </c>
      <c r="G78" s="5">
        <f t="shared" si="10"/>
        <v>0</v>
      </c>
      <c r="H78" s="2">
        <f>'гос.задание на 2021-2022 год '!H177</f>
        <v>0</v>
      </c>
      <c r="I78" s="2">
        <f>'гос.задание на 2021-2022 год '!I177</f>
        <v>0</v>
      </c>
    </row>
    <row r="79" spans="1:9" ht="18.75">
      <c r="A79" s="116" t="s">
        <v>30</v>
      </c>
      <c r="B79" s="120" t="s">
        <v>5</v>
      </c>
      <c r="C79" s="120">
        <v>290</v>
      </c>
      <c r="D79" s="5">
        <f t="shared" si="9"/>
        <v>0</v>
      </c>
      <c r="E79" s="2">
        <f>E81+E82</f>
        <v>0</v>
      </c>
      <c r="F79" s="2">
        <f>F81+F82</f>
        <v>0</v>
      </c>
      <c r="G79" s="5">
        <f t="shared" si="10"/>
        <v>0</v>
      </c>
      <c r="H79" s="2">
        <f>H81+H82</f>
        <v>0</v>
      </c>
      <c r="I79" s="4">
        <f>I81+I82</f>
        <v>0</v>
      </c>
    </row>
    <row r="80" spans="1:9" ht="18.75">
      <c r="A80" s="116" t="s">
        <v>9</v>
      </c>
      <c r="B80" s="120"/>
      <c r="C80" s="120"/>
      <c r="D80" s="5">
        <f t="shared" si="9"/>
        <v>0</v>
      </c>
      <c r="E80" s="2"/>
      <c r="F80" s="2"/>
      <c r="G80" s="5">
        <f t="shared" si="10"/>
        <v>0</v>
      </c>
      <c r="H80" s="2"/>
      <c r="I80" s="4"/>
    </row>
    <row r="81" spans="1:9" ht="56.25">
      <c r="A81" s="116" t="s">
        <v>34</v>
      </c>
      <c r="B81" s="120">
        <v>244</v>
      </c>
      <c r="C81" s="120">
        <v>296</v>
      </c>
      <c r="D81" s="5">
        <f t="shared" si="9"/>
        <v>0</v>
      </c>
      <c r="E81" s="2">
        <f>'гос.задание на 2021-2022 год '!E180</f>
        <v>0</v>
      </c>
      <c r="F81" s="2">
        <f>'гос.задание на 2021-2022 год '!F180</f>
        <v>0</v>
      </c>
      <c r="G81" s="5">
        <f t="shared" si="10"/>
        <v>0</v>
      </c>
      <c r="H81" s="2">
        <f>'гос.задание на 2021-2022 год '!H180</f>
        <v>0</v>
      </c>
      <c r="I81" s="2">
        <f>'гос.задание на 2021-2022 год '!I180</f>
        <v>0</v>
      </c>
    </row>
    <row r="82" spans="1:9" ht="56.25">
      <c r="A82" s="116" t="s">
        <v>35</v>
      </c>
      <c r="B82" s="120">
        <v>244</v>
      </c>
      <c r="C82" s="120">
        <v>297</v>
      </c>
      <c r="D82" s="5">
        <f t="shared" si="9"/>
        <v>0</v>
      </c>
      <c r="E82" s="2">
        <f>'гос.задание на 2021-2022 год '!E181</f>
        <v>0</v>
      </c>
      <c r="F82" s="2">
        <f>'гос.задание на 2021-2022 год '!F181</f>
        <v>0</v>
      </c>
      <c r="G82" s="5">
        <f t="shared" si="10"/>
        <v>0</v>
      </c>
      <c r="H82" s="2">
        <f>'гос.задание на 2021-2022 год '!H181</f>
        <v>0</v>
      </c>
      <c r="I82" s="2">
        <f>'гос.задание на 2021-2022 год '!I181</f>
        <v>0</v>
      </c>
    </row>
    <row r="83" spans="1:9" ht="56.25">
      <c r="A83" s="116" t="s">
        <v>59</v>
      </c>
      <c r="B83" s="120" t="s">
        <v>5</v>
      </c>
      <c r="C83" s="120">
        <v>300</v>
      </c>
      <c r="D83" s="5">
        <f t="shared" si="9"/>
        <v>9300</v>
      </c>
      <c r="E83" s="2">
        <f>E85+E87+E86</f>
        <v>9300</v>
      </c>
      <c r="F83" s="2">
        <f>F85+F87+F86</f>
        <v>0</v>
      </c>
      <c r="G83" s="5">
        <f t="shared" si="10"/>
        <v>9300</v>
      </c>
      <c r="H83" s="2">
        <f>H85+H87+H86</f>
        <v>9300</v>
      </c>
      <c r="I83" s="4">
        <f>I85+I87+I86</f>
        <v>0</v>
      </c>
    </row>
    <row r="84" spans="1:9" ht="18.75">
      <c r="A84" s="116" t="s">
        <v>9</v>
      </c>
      <c r="B84" s="120"/>
      <c r="C84" s="120"/>
      <c r="D84" s="5"/>
      <c r="E84" s="2"/>
      <c r="F84" s="2"/>
      <c r="G84" s="5"/>
      <c r="H84" s="2"/>
      <c r="I84" s="4"/>
    </row>
    <row r="85" spans="1:9" ht="56.25">
      <c r="A85" s="116" t="s">
        <v>36</v>
      </c>
      <c r="B85" s="120">
        <v>244</v>
      </c>
      <c r="C85" s="120">
        <v>310</v>
      </c>
      <c r="D85" s="5">
        <f>E85+F85</f>
        <v>0</v>
      </c>
      <c r="E85" s="2">
        <f>'гос.задание на 2021-2022 год '!E184</f>
        <v>0</v>
      </c>
      <c r="F85" s="2">
        <f>'гос.задание на 2021-2022 год '!F184</f>
        <v>0</v>
      </c>
      <c r="G85" s="5">
        <f>H85+I85</f>
        <v>0</v>
      </c>
      <c r="H85" s="2">
        <f>'гос.задание на 2021-2022 год '!H184</f>
        <v>0</v>
      </c>
      <c r="I85" s="2">
        <f>'гос.задание на 2021-2022 год '!I184</f>
        <v>0</v>
      </c>
    </row>
    <row r="86" spans="1:9" ht="75">
      <c r="A86" s="116" t="s">
        <v>68</v>
      </c>
      <c r="B86" s="120">
        <v>244</v>
      </c>
      <c r="C86" s="120">
        <v>320</v>
      </c>
      <c r="D86" s="5">
        <f>E86+F86</f>
        <v>0</v>
      </c>
      <c r="E86" s="2">
        <f>'гос.задание на 2021-2022 год '!E185</f>
        <v>0</v>
      </c>
      <c r="F86" s="2">
        <f>'гос.задание на 2021-2022 год '!F185</f>
        <v>0</v>
      </c>
      <c r="G86" s="5">
        <f>H86+I86</f>
        <v>0</v>
      </c>
      <c r="H86" s="2">
        <f>'гос.задание на 2021-2022 год '!H185</f>
        <v>0</v>
      </c>
      <c r="I86" s="2">
        <f>'гос.задание на 2021-2022 год '!I185</f>
        <v>0</v>
      </c>
    </row>
    <row r="87" spans="1:9" ht="75">
      <c r="A87" s="116" t="s">
        <v>60</v>
      </c>
      <c r="B87" s="120" t="s">
        <v>5</v>
      </c>
      <c r="C87" s="120">
        <v>340</v>
      </c>
      <c r="D87" s="5">
        <f>E87+F87</f>
        <v>9300</v>
      </c>
      <c r="E87" s="2">
        <f>E89+E90+E91+E92+E93+E94+E95</f>
        <v>9300</v>
      </c>
      <c r="F87" s="2">
        <f>F89+F90+F91+F92+F93+F94+F95</f>
        <v>0</v>
      </c>
      <c r="G87" s="5">
        <f>H87+I87</f>
        <v>9300</v>
      </c>
      <c r="H87" s="2">
        <f>H89+H90+H91+H92+H93+H94+H95</f>
        <v>9300</v>
      </c>
      <c r="I87" s="4">
        <f>I89+I90+I91+I92+I93+I94+I95</f>
        <v>0</v>
      </c>
    </row>
    <row r="88" spans="1:9" ht="18.75">
      <c r="A88" s="116" t="s">
        <v>6</v>
      </c>
      <c r="B88" s="120"/>
      <c r="C88" s="120"/>
      <c r="D88" s="5"/>
      <c r="E88" s="2"/>
      <c r="F88" s="2"/>
      <c r="G88" s="5"/>
      <c r="H88" s="2"/>
      <c r="I88" s="4"/>
    </row>
    <row r="89" spans="1:9" ht="154.9" customHeight="1">
      <c r="A89" s="116" t="s">
        <v>37</v>
      </c>
      <c r="B89" s="120">
        <v>244</v>
      </c>
      <c r="C89" s="120">
        <v>341</v>
      </c>
      <c r="D89" s="5">
        <f t="shared" ref="D89:D95" si="11">E89+F89</f>
        <v>0</v>
      </c>
      <c r="E89" s="2">
        <f>'гос.задание на 2021-2022 год '!E188</f>
        <v>0</v>
      </c>
      <c r="F89" s="2">
        <f>'гос.задание на 2021-2022 год '!F188</f>
        <v>0</v>
      </c>
      <c r="G89" s="5">
        <f t="shared" ref="G89:G95" si="12">H89+I89</f>
        <v>0</v>
      </c>
      <c r="H89" s="2">
        <f>'гос.задание на 2021-2022 год '!H188</f>
        <v>0</v>
      </c>
      <c r="I89" s="2">
        <f>'гос.задание на 2021-2022 год '!I188</f>
        <v>0</v>
      </c>
    </row>
    <row r="90" spans="1:9" ht="56.25">
      <c r="A90" s="116" t="s">
        <v>38</v>
      </c>
      <c r="B90" s="120">
        <v>244</v>
      </c>
      <c r="C90" s="120">
        <v>342</v>
      </c>
      <c r="D90" s="5">
        <f t="shared" si="11"/>
        <v>0</v>
      </c>
      <c r="E90" s="2">
        <f>'гос.задание на 2021-2022 год '!E189</f>
        <v>0</v>
      </c>
      <c r="F90" s="2">
        <f>'гос.задание на 2021-2022 год '!F189</f>
        <v>0</v>
      </c>
      <c r="G90" s="5">
        <f t="shared" si="12"/>
        <v>0</v>
      </c>
      <c r="H90" s="2">
        <f>'гос.задание на 2021-2022 год '!H189</f>
        <v>0</v>
      </c>
      <c r="I90" s="2">
        <f>'гос.задание на 2021-2022 год '!I189</f>
        <v>0</v>
      </c>
    </row>
    <row r="91" spans="1:9" ht="75">
      <c r="A91" s="116" t="s">
        <v>39</v>
      </c>
      <c r="B91" s="120">
        <v>244</v>
      </c>
      <c r="C91" s="120">
        <v>343</v>
      </c>
      <c r="D91" s="5">
        <f t="shared" si="11"/>
        <v>0</v>
      </c>
      <c r="E91" s="2">
        <f>'гос.задание на 2021-2022 год '!E190</f>
        <v>0</v>
      </c>
      <c r="F91" s="2">
        <f>'гос.задание на 2021-2022 год '!F190</f>
        <v>0</v>
      </c>
      <c r="G91" s="5">
        <f t="shared" si="12"/>
        <v>0</v>
      </c>
      <c r="H91" s="2">
        <f>'гос.задание на 2021-2022 год '!H190</f>
        <v>0</v>
      </c>
      <c r="I91" s="2">
        <f>'гос.задание на 2021-2022 год '!I190</f>
        <v>0</v>
      </c>
    </row>
    <row r="92" spans="1:9" ht="90.6" customHeight="1">
      <c r="A92" s="116" t="s">
        <v>40</v>
      </c>
      <c r="B92" s="120">
        <v>244</v>
      </c>
      <c r="C92" s="120">
        <v>344</v>
      </c>
      <c r="D92" s="5">
        <f t="shared" si="11"/>
        <v>0</v>
      </c>
      <c r="E92" s="2">
        <f>'гос.задание на 2021-2022 год '!E191</f>
        <v>0</v>
      </c>
      <c r="F92" s="2">
        <f>'гос.задание на 2021-2022 год '!F191</f>
        <v>0</v>
      </c>
      <c r="G92" s="5">
        <f t="shared" si="12"/>
        <v>0</v>
      </c>
      <c r="H92" s="2">
        <f>'гос.задание на 2021-2022 год '!H191</f>
        <v>0</v>
      </c>
      <c r="I92" s="2">
        <f>'гос.задание на 2021-2022 год '!I191</f>
        <v>0</v>
      </c>
    </row>
    <row r="93" spans="1:9" ht="71.45" customHeight="1">
      <c r="A93" s="116" t="s">
        <v>41</v>
      </c>
      <c r="B93" s="120">
        <v>244</v>
      </c>
      <c r="C93" s="120">
        <v>345</v>
      </c>
      <c r="D93" s="5">
        <f t="shared" si="11"/>
        <v>0</v>
      </c>
      <c r="E93" s="2">
        <f>'гос.задание на 2021-2022 год '!E192</f>
        <v>0</v>
      </c>
      <c r="F93" s="2">
        <f>'гос.задание на 2021-2022 год '!F192</f>
        <v>0</v>
      </c>
      <c r="G93" s="5">
        <f t="shared" si="12"/>
        <v>0</v>
      </c>
      <c r="H93" s="2">
        <f>'гос.задание на 2021-2022 год '!H192</f>
        <v>0</v>
      </c>
      <c r="I93" s="2">
        <f>'гос.задание на 2021-2022 год '!I192</f>
        <v>0</v>
      </c>
    </row>
    <row r="94" spans="1:9" ht="75">
      <c r="A94" s="116" t="s">
        <v>42</v>
      </c>
      <c r="B94" s="120">
        <v>244</v>
      </c>
      <c r="C94" s="120">
        <v>346</v>
      </c>
      <c r="D94" s="5">
        <f t="shared" si="11"/>
        <v>9300</v>
      </c>
      <c r="E94" s="2">
        <f>'гос.задание на 2021-2022 год '!E193</f>
        <v>9300</v>
      </c>
      <c r="F94" s="2">
        <f>'гос.задание на 2021-2022 год '!F193</f>
        <v>0</v>
      </c>
      <c r="G94" s="5">
        <f t="shared" si="12"/>
        <v>9300</v>
      </c>
      <c r="H94" s="2">
        <f>'гос.задание на 2021-2022 год '!H193</f>
        <v>9300</v>
      </c>
      <c r="I94" s="2">
        <f>'гос.задание на 2021-2022 год '!I193</f>
        <v>0</v>
      </c>
    </row>
    <row r="95" spans="1:9" ht="113.25" thickBot="1">
      <c r="A95" s="32" t="s">
        <v>43</v>
      </c>
      <c r="B95" s="33">
        <v>244</v>
      </c>
      <c r="C95" s="33">
        <v>349</v>
      </c>
      <c r="D95" s="34">
        <f t="shared" si="11"/>
        <v>0</v>
      </c>
      <c r="E95" s="2">
        <f>'гос.задание на 2021-2022 год '!E194</f>
        <v>0</v>
      </c>
      <c r="F95" s="2">
        <f>'гос.задание на 2021-2022 год '!F194</f>
        <v>0</v>
      </c>
      <c r="G95" s="34">
        <f t="shared" si="12"/>
        <v>0</v>
      </c>
      <c r="H95" s="2">
        <f>'гос.задание на 2021-2022 год '!H194</f>
        <v>0</v>
      </c>
      <c r="I95" s="2">
        <f>'гос.задание на 2021-2022 год '!I194</f>
        <v>0</v>
      </c>
    </row>
    <row r="98" spans="1:6" ht="37.5">
      <c r="A98" s="29" t="s">
        <v>52</v>
      </c>
      <c r="B98" s="152"/>
      <c r="C98" s="152"/>
      <c r="D98" s="10"/>
      <c r="E98" s="152" t="s">
        <v>275</v>
      </c>
      <c r="F98" s="152"/>
    </row>
    <row r="99" spans="1:6" ht="18.75">
      <c r="A99" s="29"/>
      <c r="B99" s="159" t="s">
        <v>53</v>
      </c>
      <c r="C99" s="159"/>
      <c r="D99" s="10"/>
      <c r="E99" s="159" t="s">
        <v>54</v>
      </c>
      <c r="F99" s="159"/>
    </row>
    <row r="100" spans="1:6" ht="18.75">
      <c r="A100" s="29"/>
      <c r="B100" s="10"/>
      <c r="C100" s="10"/>
      <c r="D100" s="10"/>
      <c r="E100" s="10"/>
      <c r="F100" s="10"/>
    </row>
    <row r="101" spans="1:6" ht="37.5">
      <c r="A101" s="29" t="s">
        <v>55</v>
      </c>
      <c r="B101" s="152"/>
      <c r="C101" s="152"/>
      <c r="D101" s="10"/>
      <c r="E101" s="152" t="s">
        <v>276</v>
      </c>
      <c r="F101" s="152"/>
    </row>
    <row r="102" spans="1:6" ht="18.75">
      <c r="A102" s="29"/>
      <c r="B102" s="159" t="s">
        <v>53</v>
      </c>
      <c r="C102" s="159"/>
      <c r="D102" s="10"/>
      <c r="E102" s="159" t="s">
        <v>54</v>
      </c>
      <c r="F102" s="159"/>
    </row>
    <row r="103" spans="1:6" ht="18.75">
      <c r="A103" s="29"/>
      <c r="B103" s="84"/>
      <c r="C103" s="84"/>
      <c r="D103" s="10"/>
      <c r="E103" s="84"/>
      <c r="F103" s="84"/>
    </row>
    <row r="104" spans="1:6" ht="18.75">
      <c r="A104" s="29" t="s">
        <v>56</v>
      </c>
      <c r="B104" s="152"/>
      <c r="C104" s="152"/>
      <c r="D104" s="10"/>
      <c r="E104" s="152" t="s">
        <v>276</v>
      </c>
      <c r="F104" s="152"/>
    </row>
    <row r="105" spans="1:6" ht="18.75">
      <c r="A105" s="29"/>
      <c r="B105" s="159" t="s">
        <v>53</v>
      </c>
      <c r="C105" s="159"/>
      <c r="D105" s="10"/>
      <c r="E105" s="159" t="s">
        <v>54</v>
      </c>
      <c r="F105" s="159"/>
    </row>
    <row r="106" spans="1:6" ht="18.75">
      <c r="A106" s="29" t="s">
        <v>299</v>
      </c>
      <c r="B106" s="10"/>
      <c r="C106" s="10"/>
      <c r="D106" s="10"/>
      <c r="E106" s="10"/>
      <c r="F106" s="10"/>
    </row>
    <row r="107" spans="1:6" ht="18.75">
      <c r="A107" s="160" t="s">
        <v>44</v>
      </c>
      <c r="B107" s="160"/>
      <c r="C107" s="10"/>
      <c r="D107" s="10"/>
      <c r="E107" s="10"/>
      <c r="F107" s="10"/>
    </row>
  </sheetData>
  <mergeCells count="30">
    <mergeCell ref="A73:A74"/>
    <mergeCell ref="A76:A77"/>
    <mergeCell ref="A54:I54"/>
    <mergeCell ref="A5:A7"/>
    <mergeCell ref="B5:B7"/>
    <mergeCell ref="C5:C7"/>
    <mergeCell ref="D5:D7"/>
    <mergeCell ref="E5:F5"/>
    <mergeCell ref="E6:F6"/>
    <mergeCell ref="H6:I6"/>
    <mergeCell ref="A12:I12"/>
    <mergeCell ref="G5:G7"/>
    <mergeCell ref="A31:A32"/>
    <mergeCell ref="A34:A35"/>
    <mergeCell ref="A107:B107"/>
    <mergeCell ref="A1:I1"/>
    <mergeCell ref="A2:I2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  <mergeCell ref="H5:I5"/>
  </mergeCells>
  <pageMargins left="1.3779527559055118" right="0.39370078740157483" top="0.98425196850393704" bottom="0.78740157480314965" header="0.31496062992125984" footer="0.31496062992125984"/>
  <pageSetup paperSize="9" scale="75" firstPageNumber="12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topLeftCell="A16" zoomScale="85" zoomScaleNormal="85" workbookViewId="0">
      <selection activeCell="G107" sqref="G107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6" width="16.42578125" style="7" customWidth="1"/>
    <col min="7" max="7" width="16.28515625" style="7" customWidth="1"/>
    <col min="8" max="8" width="17.28515625" style="7" customWidth="1"/>
    <col min="9" max="10" width="13.7109375" style="7" customWidth="1"/>
    <col min="11" max="11" width="11.5703125" style="7" bestFit="1" customWidth="1"/>
    <col min="12" max="16384" width="8.85546875" style="7"/>
  </cols>
  <sheetData>
    <row r="1" spans="1:11" ht="18.75">
      <c r="A1" s="6"/>
      <c r="E1" s="174"/>
      <c r="F1" s="174"/>
      <c r="G1" s="174"/>
    </row>
    <row r="2" spans="1:11" ht="40.15" customHeight="1">
      <c r="A2" s="175" t="s">
        <v>256</v>
      </c>
      <c r="B2" s="175"/>
      <c r="C2" s="175"/>
      <c r="D2" s="175"/>
      <c r="E2" s="175"/>
      <c r="F2" s="175"/>
      <c r="G2" s="175"/>
    </row>
    <row r="3" spans="1:11" ht="18.75">
      <c r="A3" s="108"/>
      <c r="B3" s="108"/>
      <c r="C3" s="108"/>
      <c r="D3" s="108"/>
      <c r="E3" s="108"/>
      <c r="F3" s="108"/>
      <c r="G3" s="108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105"/>
    </row>
    <row r="7" spans="1:11" ht="18.75">
      <c r="A7" s="9" t="s">
        <v>145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106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'гос.задание на 2021-2022 год '!D8</f>
        <v>0</v>
      </c>
      <c r="I9" s="50">
        <f>F11+F20+F26+F32+D40+F48+F56+F64+F70+F78+F84+F92+F93+F94</f>
        <v>3315086.2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3315086.1999999997</v>
      </c>
      <c r="K9" s="80">
        <f>H9+I9-J9</f>
        <v>0</v>
      </c>
    </row>
    <row r="10" spans="1:11" ht="18.75">
      <c r="A10" s="106">
        <v>1</v>
      </c>
      <c r="B10" s="176">
        <v>2</v>
      </c>
      <c r="C10" s="176"/>
      <c r="D10" s="176">
        <v>3</v>
      </c>
      <c r="E10" s="176"/>
      <c r="F10" s="176">
        <v>4</v>
      </c>
      <c r="G10" s="176"/>
    </row>
    <row r="11" spans="1:11" ht="37.5">
      <c r="A11" s="13" t="s">
        <v>169</v>
      </c>
      <c r="B11" s="176"/>
      <c r="C11" s="176"/>
      <c r="D11" s="176"/>
      <c r="E11" s="176"/>
      <c r="F11" s="177">
        <f>B11*D11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105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108"/>
      <c r="B15" s="108"/>
      <c r="C15" s="108"/>
      <c r="D15" s="108"/>
      <c r="E15" s="108"/>
      <c r="F15" s="108"/>
      <c r="G15" s="108"/>
    </row>
    <row r="16" spans="1:11" ht="18.75">
      <c r="A16" s="9" t="s">
        <v>145</v>
      </c>
      <c r="B16" s="10">
        <v>130</v>
      </c>
    </row>
    <row r="17" spans="1:11">
      <c r="A17" s="11"/>
    </row>
    <row r="18" spans="1:11" ht="55.9" customHeight="1">
      <c r="A18" s="106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  <c r="K18" s="81"/>
    </row>
    <row r="19" spans="1:11" ht="18.75">
      <c r="A19" s="106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f>'гос.задание на 2021-2022 год '!E12</f>
        <v>3315086.2</v>
      </c>
      <c r="G20" s="177"/>
      <c r="H20" s="50"/>
      <c r="I20" s="50"/>
      <c r="J20" s="50"/>
      <c r="K20" s="50"/>
    </row>
    <row r="21" spans="1:11" ht="18.75">
      <c r="A21" s="105"/>
    </row>
    <row r="22" spans="1:11" ht="18.75">
      <c r="A22" s="9" t="s">
        <v>145</v>
      </c>
      <c r="B22" s="10">
        <v>130</v>
      </c>
    </row>
    <row r="23" spans="1:11">
      <c r="A23" s="11"/>
    </row>
    <row r="24" spans="1:11" ht="41.45" customHeight="1">
      <c r="A24" s="106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106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f>B26*D26</f>
        <v>0</v>
      </c>
      <c r="G26" s="177"/>
    </row>
    <row r="27" spans="1:11" ht="18.75">
      <c r="A27" s="105"/>
    </row>
    <row r="28" spans="1:11" ht="18.75">
      <c r="A28" s="9" t="s">
        <v>145</v>
      </c>
      <c r="B28" s="10">
        <v>150</v>
      </c>
    </row>
    <row r="29" spans="1:11">
      <c r="A29" s="11"/>
    </row>
    <row r="30" spans="1:11" ht="42.6" customHeight="1">
      <c r="A30" s="106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106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v>0</v>
      </c>
      <c r="G32" s="177"/>
    </row>
    <row r="33" spans="1:7" ht="18.75">
      <c r="A33" s="10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05"/>
    </row>
    <row r="36" spans="1:7" ht="18.75">
      <c r="A36" s="9" t="s">
        <v>145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v>0</v>
      </c>
      <c r="E40" s="185"/>
      <c r="F40" s="185"/>
      <c r="G40" s="186"/>
    </row>
    <row r="41" spans="1:7" ht="18.75">
      <c r="A41" s="10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08"/>
      <c r="B43" s="108"/>
      <c r="C43" s="108"/>
      <c r="D43" s="108"/>
      <c r="E43" s="108"/>
      <c r="F43" s="108"/>
      <c r="G43" s="108"/>
    </row>
    <row r="44" spans="1:7" ht="18.75">
      <c r="A44" s="9" t="s">
        <v>145</v>
      </c>
      <c r="B44" s="10">
        <v>180</v>
      </c>
    </row>
    <row r="45" spans="1:7">
      <c r="A45" s="11"/>
    </row>
    <row r="46" spans="1:7" ht="57" customHeight="1">
      <c r="A46" s="106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06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v>0</v>
      </c>
      <c r="G48" s="177"/>
    </row>
    <row r="49" spans="1:7" ht="18.75">
      <c r="A49" s="10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05"/>
    </row>
    <row r="52" spans="1:7" ht="18.75">
      <c r="A52" s="9" t="s">
        <v>145</v>
      </c>
      <c r="B52" s="10">
        <v>180</v>
      </c>
    </row>
    <row r="53" spans="1:7">
      <c r="A53" s="11"/>
    </row>
    <row r="54" spans="1:7" ht="58.9" customHeight="1">
      <c r="A54" s="106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06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10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05"/>
    </row>
    <row r="60" spans="1:7" ht="18.75">
      <c r="A60" s="9" t="s">
        <v>145</v>
      </c>
      <c r="B60" s="10">
        <v>410</v>
      </c>
    </row>
    <row r="61" spans="1:7">
      <c r="A61" s="11"/>
    </row>
    <row r="62" spans="1:7" ht="51.6" customHeight="1">
      <c r="A62" s="106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06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v>0</v>
      </c>
      <c r="G64" s="177"/>
    </row>
    <row r="65" spans="1:7" ht="18.75">
      <c r="A65" s="105"/>
    </row>
    <row r="66" spans="1:7" ht="18.75">
      <c r="A66" s="9" t="s">
        <v>145</v>
      </c>
      <c r="B66" s="10">
        <v>440</v>
      </c>
    </row>
    <row r="67" spans="1:7">
      <c r="A67" s="11"/>
    </row>
    <row r="68" spans="1:7" ht="36.6" customHeight="1">
      <c r="A68" s="106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06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v>0</v>
      </c>
      <c r="G70" s="177"/>
    </row>
    <row r="71" spans="1:7" ht="18.75">
      <c r="A71" s="15"/>
      <c r="B71" s="19"/>
      <c r="C71" s="19"/>
      <c r="D71" s="19"/>
      <c r="E71" s="19"/>
      <c r="F71" s="19"/>
      <c r="G71" s="19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10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0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229">
        <f>'гос.задание на 2021-2022 год '!D15</f>
        <v>0</v>
      </c>
      <c r="G78" s="229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6.6" customHeight="1">
      <c r="A82" s="106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06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229">
        <f>'гос.задание на 2021-2022 год '!D16</f>
        <v>0</v>
      </c>
      <c r="G84" s="229"/>
    </row>
    <row r="85" spans="1:7" ht="18.75">
      <c r="A85" s="15"/>
      <c r="B85" s="19"/>
      <c r="C85" s="19"/>
      <c r="D85" s="19"/>
      <c r="E85" s="19"/>
      <c r="F85" s="82"/>
      <c r="G85" s="82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33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3" t="s">
        <v>194</v>
      </c>
      <c r="B92" s="176" t="s">
        <v>117</v>
      </c>
      <c r="C92" s="176"/>
      <c r="D92" s="176" t="s">
        <v>117</v>
      </c>
      <c r="E92" s="176"/>
      <c r="F92" s="229">
        <f>'гос.задание на 2021-2022 год '!D92</f>
        <v>0</v>
      </c>
      <c r="G92" s="230"/>
    </row>
    <row r="93" spans="1:7" ht="56.25">
      <c r="A93" s="13" t="s">
        <v>195</v>
      </c>
      <c r="B93" s="176" t="s">
        <v>117</v>
      </c>
      <c r="C93" s="176"/>
      <c r="D93" s="176" t="s">
        <v>117</v>
      </c>
      <c r="E93" s="176"/>
      <c r="F93" s="229">
        <f>'гос.задание на 2021-2022 год '!D93</f>
        <v>0</v>
      </c>
      <c r="G93" s="230"/>
    </row>
    <row r="94" spans="1:7" ht="56.25">
      <c r="A94" s="13" t="s">
        <v>196</v>
      </c>
      <c r="B94" s="176" t="s">
        <v>117</v>
      </c>
      <c r="C94" s="176"/>
      <c r="D94" s="176" t="s">
        <v>117</v>
      </c>
      <c r="E94" s="176"/>
      <c r="F94" s="229">
        <f>'гос.задание на 2021-2022 год '!D94</f>
        <v>0</v>
      </c>
      <c r="G94" s="230"/>
    </row>
    <row r="95" spans="1:7" ht="18.75">
      <c r="A95" s="15"/>
      <c r="B95" s="19"/>
      <c r="C95" s="19"/>
      <c r="D95" s="19"/>
      <c r="E95" s="19"/>
      <c r="F95" s="82"/>
      <c r="G95" s="82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06">
        <v>1</v>
      </c>
      <c r="B105" s="106">
        <v>2</v>
      </c>
      <c r="C105" s="106">
        <v>3</v>
      </c>
      <c r="D105" s="106">
        <v>4</v>
      </c>
      <c r="E105" s="106">
        <v>4</v>
      </c>
      <c r="F105" s="106">
        <v>5</v>
      </c>
      <c r="G105" s="106">
        <v>7</v>
      </c>
    </row>
    <row r="106" spans="1:7" ht="18.75">
      <c r="A106" s="106"/>
      <c r="B106" s="106"/>
      <c r="C106" s="107"/>
      <c r="D106" s="107"/>
      <c r="E106" s="107"/>
      <c r="F106" s="107"/>
      <c r="G106" s="107"/>
    </row>
    <row r="107" spans="1:7" ht="18.75">
      <c r="A107" s="106" t="s">
        <v>146</v>
      </c>
      <c r="B107" s="106"/>
      <c r="C107" s="107"/>
      <c r="D107" s="107"/>
      <c r="E107" s="107"/>
      <c r="F107" s="107"/>
      <c r="G107" s="115">
        <f>'гос.задание на 2021-2022 год '!D23+'гос.задание на 2021-2022 год '!D56</f>
        <v>2271672.83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111"/>
      <c r="B110" s="111"/>
      <c r="C110" s="111"/>
      <c r="D110" s="111"/>
      <c r="E110" s="111"/>
      <c r="F110" s="111"/>
      <c r="G110" s="111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106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'гос.задание на 2021-2022 год '!D23+'гос.задание на 2021-2022 год '!D25+'гос.задание на 2021-2022 год '!D56</f>
        <v>2957718.02</v>
      </c>
      <c r="C116" s="177"/>
      <c r="D116" s="177">
        <f>G107</f>
        <v>2271672.83</v>
      </c>
      <c r="E116" s="177"/>
      <c r="F116" s="229">
        <f>B116-D116</f>
        <v>686045.19</v>
      </c>
      <c r="G116" s="229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106" t="s">
        <v>86</v>
      </c>
      <c r="B122" s="106" t="s">
        <v>87</v>
      </c>
      <c r="C122" s="176" t="s">
        <v>88</v>
      </c>
      <c r="D122" s="176"/>
      <c r="E122" s="106" t="s">
        <v>89</v>
      </c>
      <c r="F122" s="176" t="s">
        <v>90</v>
      </c>
      <c r="G122" s="176"/>
    </row>
    <row r="123" spans="1:7" ht="18.75">
      <c r="A123" s="106">
        <v>1</v>
      </c>
      <c r="B123" s="106">
        <v>2</v>
      </c>
      <c r="C123" s="176">
        <v>3</v>
      </c>
      <c r="D123" s="176"/>
      <c r="E123" s="106">
        <v>4</v>
      </c>
      <c r="F123" s="176">
        <v>5</v>
      </c>
      <c r="G123" s="176"/>
    </row>
    <row r="124" spans="1:7" ht="18.75">
      <c r="A124" s="13" t="s">
        <v>91</v>
      </c>
      <c r="B124" s="109"/>
      <c r="C124" s="176"/>
      <c r="D124" s="176"/>
      <c r="E124" s="14"/>
      <c r="F124" s="177">
        <f>'гос.задание на 2021-2022 год '!D24</f>
        <v>12165</v>
      </c>
      <c r="G124" s="177"/>
    </row>
    <row r="125" spans="1:7" ht="18.75">
      <c r="A125" s="8"/>
    </row>
    <row r="126" spans="1:7" ht="33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106" t="s">
        <v>86</v>
      </c>
      <c r="B130" s="106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106">
        <v>1</v>
      </c>
      <c r="B131" s="106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109"/>
      <c r="C132" s="178"/>
      <c r="D132" s="179"/>
      <c r="E132" s="180"/>
      <c r="F132" s="177">
        <f>'гос.задание на 2021-2022 год '!D27</f>
        <v>0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106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106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106"/>
      <c r="D140" s="178"/>
      <c r="E140" s="180"/>
      <c r="F140" s="184">
        <f>'гос.задание на 2021-2022 год '!D33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110"/>
      <c r="B143" s="110"/>
      <c r="C143" s="110"/>
      <c r="D143" s="110"/>
      <c r="E143" s="110"/>
      <c r="F143" s="110"/>
      <c r="G143" s="110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106" t="s">
        <v>86</v>
      </c>
      <c r="B146" s="106" t="s">
        <v>87</v>
      </c>
      <c r="C146" s="176" t="s">
        <v>88</v>
      </c>
      <c r="D146" s="176"/>
      <c r="E146" s="106" t="s">
        <v>89</v>
      </c>
      <c r="F146" s="176" t="s">
        <v>90</v>
      </c>
      <c r="G146" s="176"/>
    </row>
    <row r="147" spans="1:7" ht="18.75">
      <c r="A147" s="106">
        <v>1</v>
      </c>
      <c r="B147" s="106">
        <v>2</v>
      </c>
      <c r="C147" s="176">
        <v>3</v>
      </c>
      <c r="D147" s="176"/>
      <c r="E147" s="106">
        <v>4</v>
      </c>
      <c r="F147" s="176">
        <v>5</v>
      </c>
      <c r="G147" s="176"/>
    </row>
    <row r="148" spans="1:7" ht="37.5">
      <c r="A148" s="13" t="s">
        <v>95</v>
      </c>
      <c r="B148" s="109"/>
      <c r="C148" s="176"/>
      <c r="D148" s="176"/>
      <c r="E148" s="14"/>
      <c r="F148" s="177">
        <f>'гос.задание на 2021-2022 год '!D47</f>
        <v>0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106" t="s">
        <v>86</v>
      </c>
      <c r="B154" s="106" t="s">
        <v>96</v>
      </c>
      <c r="C154" s="176" t="s">
        <v>97</v>
      </c>
      <c r="D154" s="176"/>
      <c r="E154" s="106" t="s">
        <v>89</v>
      </c>
      <c r="F154" s="176" t="s">
        <v>90</v>
      </c>
      <c r="G154" s="176"/>
    </row>
    <row r="155" spans="1:7" ht="18.75">
      <c r="A155" s="106">
        <v>1</v>
      </c>
      <c r="B155" s="106">
        <v>2</v>
      </c>
      <c r="C155" s="176">
        <v>3</v>
      </c>
      <c r="D155" s="176"/>
      <c r="E155" s="106">
        <v>4</v>
      </c>
      <c r="F155" s="189">
        <v>5</v>
      </c>
      <c r="G155" s="190"/>
    </row>
    <row r="156" spans="1:7" ht="93.75">
      <c r="A156" s="13" t="s">
        <v>98</v>
      </c>
      <c r="B156" s="107"/>
      <c r="C156" s="177"/>
      <c r="D156" s="177"/>
      <c r="E156" s="79"/>
      <c r="F156" s="191">
        <f>'гос.задание на 2021-2022 год '!D48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106" t="s">
        <v>86</v>
      </c>
      <c r="B160" s="106" t="s">
        <v>96</v>
      </c>
      <c r="C160" s="176" t="s">
        <v>97</v>
      </c>
      <c r="D160" s="176"/>
      <c r="E160" s="106" t="s">
        <v>89</v>
      </c>
      <c r="F160" s="176" t="s">
        <v>90</v>
      </c>
      <c r="G160" s="176"/>
    </row>
    <row r="161" spans="1:7" ht="18.75">
      <c r="A161" s="106">
        <v>1</v>
      </c>
      <c r="B161" s="106">
        <v>2</v>
      </c>
      <c r="C161" s="176">
        <v>3</v>
      </c>
      <c r="D161" s="176"/>
      <c r="E161" s="106">
        <v>4</v>
      </c>
      <c r="F161" s="189">
        <v>5</v>
      </c>
      <c r="G161" s="190"/>
    </row>
    <row r="162" spans="1:7" ht="75">
      <c r="A162" s="13" t="s">
        <v>157</v>
      </c>
      <c r="B162" s="107"/>
      <c r="C162" s="177"/>
      <c r="D162" s="177"/>
      <c r="E162" s="79"/>
      <c r="F162" s="191">
        <f>'гос.задание на 2021-2022 год '!D49</f>
        <v>0</v>
      </c>
      <c r="G162" s="192"/>
    </row>
    <row r="163" spans="1:7" ht="18.75">
      <c r="A163" s="13" t="s">
        <v>120</v>
      </c>
      <c r="B163" s="109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110"/>
      <c r="B166" s="110"/>
      <c r="C166" s="110"/>
      <c r="D166" s="110"/>
      <c r="E166" s="110"/>
      <c r="F166" s="110"/>
      <c r="G166" s="110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106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106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'гос.задание на 2021-2022 год '!D56</f>
        <v>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106" t="s">
        <v>86</v>
      </c>
      <c r="B175" s="106" t="s">
        <v>99</v>
      </c>
      <c r="C175" s="106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106">
        <v>1</v>
      </c>
      <c r="B176" s="106">
        <v>2</v>
      </c>
      <c r="C176" s="106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109"/>
      <c r="C177" s="106"/>
      <c r="D177" s="178"/>
      <c r="E177" s="180"/>
      <c r="F177" s="184">
        <f>'гос.задание на 2021-2022 год '!D57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106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106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'гос.задание на 2021-2022 год '!D54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106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106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'гос.задание на 2021-2022 год '!D62</f>
        <v>4880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106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106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'гос.задание на 2021-2022 год '!D63</f>
        <v>2250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106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106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'гос.задание на 2021-2022 год '!D64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106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106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'гос.задание на 2021-2022 год '!D70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106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106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'гос.задание на 2021-2022 год '!D71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106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106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'гос.задание на 2021-2022 год '!D72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106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106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106"/>
      <c r="B238" s="178"/>
      <c r="C238" s="180"/>
      <c r="D238" s="178"/>
      <c r="E238" s="180"/>
      <c r="F238" s="178"/>
      <c r="G238" s="180"/>
    </row>
    <row r="239" spans="1:7" ht="18" customHeight="1">
      <c r="A239" s="106" t="s">
        <v>245</v>
      </c>
      <c r="B239" s="178"/>
      <c r="C239" s="180"/>
      <c r="D239" s="178"/>
      <c r="E239" s="180"/>
      <c r="F239" s="184">
        <f>'гос.задание на 2021-2022 год '!D65</f>
        <v>0</v>
      </c>
      <c r="G239" s="180"/>
    </row>
    <row r="240" spans="1:7" ht="18" customHeight="1">
      <c r="A240" s="106"/>
      <c r="B240" s="178"/>
      <c r="C240" s="180"/>
      <c r="D240" s="178"/>
      <c r="E240" s="180"/>
      <c r="F240" s="178"/>
      <c r="G240" s="180"/>
    </row>
    <row r="241" spans="1:7" ht="18" customHeight="1">
      <c r="A241" s="106" t="s">
        <v>246</v>
      </c>
      <c r="B241" s="178"/>
      <c r="C241" s="180"/>
      <c r="D241" s="178"/>
      <c r="E241" s="180"/>
      <c r="F241" s="184">
        <f>'гос.задание на 2021-2022 год '!D66</f>
        <v>0</v>
      </c>
      <c r="G241" s="180"/>
    </row>
    <row r="242" spans="1:7" ht="18" customHeight="1">
      <c r="A242" s="106"/>
      <c r="B242" s="178"/>
      <c r="C242" s="180"/>
      <c r="D242" s="178"/>
      <c r="E242" s="180"/>
      <c r="F242" s="178"/>
      <c r="G242" s="180"/>
    </row>
    <row r="243" spans="1:7" ht="18" customHeight="1">
      <c r="A243" s="106" t="s">
        <v>247</v>
      </c>
      <c r="B243" s="178"/>
      <c r="C243" s="180"/>
      <c r="D243" s="178"/>
      <c r="E243" s="180"/>
      <c r="F243" s="184">
        <f>'гос.задание на 2021-2022 год '!D67</f>
        <v>0</v>
      </c>
      <c r="G243" s="180"/>
    </row>
    <row r="244" spans="1:7" ht="18" customHeight="1">
      <c r="A244" s="106"/>
      <c r="B244" s="178"/>
      <c r="C244" s="180"/>
      <c r="D244" s="178"/>
      <c r="E244" s="180"/>
      <c r="F244" s="178"/>
      <c r="G244" s="180"/>
    </row>
    <row r="245" spans="1:7" ht="18" customHeight="1">
      <c r="A245" s="106" t="s">
        <v>248</v>
      </c>
      <c r="B245" s="178"/>
      <c r="C245" s="180"/>
      <c r="D245" s="178"/>
      <c r="E245" s="180"/>
      <c r="F245" s="184">
        <f>'гос.задание на 2021-2022 год '!D73</f>
        <v>0</v>
      </c>
      <c r="G245" s="180"/>
    </row>
    <row r="246" spans="1:7" ht="18" customHeight="1">
      <c r="A246" s="106"/>
      <c r="B246" s="178"/>
      <c r="C246" s="180"/>
      <c r="D246" s="178"/>
      <c r="E246" s="180"/>
      <c r="F246" s="178"/>
      <c r="G246" s="180"/>
    </row>
    <row r="247" spans="1:7" ht="18" customHeight="1">
      <c r="A247" s="106" t="s">
        <v>249</v>
      </c>
      <c r="B247" s="178"/>
      <c r="C247" s="180"/>
      <c r="D247" s="178"/>
      <c r="E247" s="180"/>
      <c r="F247" s="184">
        <f>'гос.задание на 2021-2022 год '!D76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113"/>
      <c r="B252" s="113"/>
      <c r="C252" s="113"/>
      <c r="D252" s="113"/>
      <c r="E252" s="113"/>
      <c r="F252" s="113"/>
      <c r="G252" s="113"/>
    </row>
    <row r="253" spans="1:7" ht="18.75">
      <c r="A253" s="9" t="s">
        <v>145</v>
      </c>
      <c r="B253" s="19">
        <v>244</v>
      </c>
      <c r="C253" s="113"/>
      <c r="D253" s="113"/>
      <c r="E253" s="113"/>
      <c r="F253" s="113"/>
      <c r="G253" s="113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106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106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'гос.задание на 2021-2022 год '!D28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110"/>
      <c r="B259" s="110"/>
      <c r="C259" s="110"/>
      <c r="D259" s="110"/>
      <c r="E259" s="110"/>
      <c r="F259" s="110"/>
      <c r="G259" s="110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106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106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'гос.задание на 2021-2022 год '!D31</f>
        <v>12000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106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106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'гос.задание на 2021-2022 год '!D34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106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106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'гос.задание на 2021-2022 год '!D37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'гос.задание на 2021-2022 год '!D38</f>
        <v>62732.41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'гос.задание на 2021-2022 год '!D39</f>
        <v>13953.03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'гос.задание на 2021-2022 год '!D40</f>
        <v>817.76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'гос.задание на 2021-2022 год '!D41</f>
        <v>3496.94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114"/>
      <c r="B292" s="114"/>
      <c r="C292" s="114"/>
      <c r="D292" s="114"/>
      <c r="E292" s="114"/>
      <c r="F292" s="114"/>
      <c r="G292" s="114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106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106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'гос.задание на 2021-2022 год '!D42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211">
        <f>'гос.задание на 2021-2022 год '!D44</f>
        <v>0</v>
      </c>
      <c r="G306" s="21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211">
        <f>'гос.задание на 2021-2022 год '!D45</f>
        <v>60391.88</v>
      </c>
      <c r="G313" s="21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211">
        <f>'гос.задание на 2021-2022 год '!D50</f>
        <v>0</v>
      </c>
      <c r="G325" s="21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211">
        <f>'гос.задание на 2021-2022 год '!D51</f>
        <v>175381.16</v>
      </c>
      <c r="G332" s="212"/>
    </row>
    <row r="333" spans="1:7" ht="18.75">
      <c r="A333" s="181" t="s">
        <v>140</v>
      </c>
      <c r="B333" s="182"/>
      <c r="C333" s="183"/>
      <c r="D333" s="209"/>
      <c r="E333" s="210"/>
      <c r="F333" s="193"/>
      <c r="G333" s="194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211">
        <f>'гос.задание на 2021-2022 год '!D52</f>
        <v>0</v>
      </c>
      <c r="F343" s="214"/>
      <c r="G343" s="212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106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106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106"/>
      <c r="B352" s="178"/>
      <c r="C352" s="180"/>
      <c r="D352" s="178"/>
      <c r="E352" s="180"/>
      <c r="F352" s="178"/>
      <c r="G352" s="180"/>
    </row>
    <row r="353" spans="1:7" ht="18.75">
      <c r="A353" s="112" t="s">
        <v>248</v>
      </c>
      <c r="B353" s="178"/>
      <c r="C353" s="180"/>
      <c r="D353" s="178"/>
      <c r="E353" s="180"/>
      <c r="F353" s="184">
        <f>'гос.задание на 2021-2022 год '!D69</f>
        <v>0</v>
      </c>
      <c r="G353" s="180"/>
    </row>
    <row r="354" spans="1:7" ht="18.75">
      <c r="A354" s="112"/>
      <c r="B354" s="178"/>
      <c r="C354" s="180"/>
      <c r="D354" s="178"/>
      <c r="E354" s="180"/>
      <c r="F354" s="178"/>
      <c r="G354" s="180"/>
    </row>
    <row r="355" spans="1:7" ht="18.75">
      <c r="A355" s="112" t="s">
        <v>249</v>
      </c>
      <c r="B355" s="178"/>
      <c r="C355" s="180"/>
      <c r="D355" s="178"/>
      <c r="E355" s="180"/>
      <c r="F355" s="184">
        <f>'гос.задание на 2021-2022 год '!D75</f>
        <v>0</v>
      </c>
      <c r="G355" s="180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106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106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'гос.задание на 2021-2022 год '!D79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/>
      <c r="G364" s="186"/>
    </row>
    <row r="365" spans="1:7" ht="18.75">
      <c r="A365" s="8"/>
    </row>
    <row r="366" spans="1:7" ht="18.75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18.75">
      <c r="A370" s="106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106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'гос.задание на 2021-2022 год '!D80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1.9" customHeight="1">
      <c r="A375" s="188" t="s">
        <v>225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106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106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'гос.задание на 2021-2022 год '!D83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'гос.задание на 2021-2022 год '!D84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'гос.задание на 2021-2022 год '!D85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'гос.задание на 2021-2022 год '!D86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'гос.задание на 2021-2022 год '!D87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'гос.задание на 2021-2022 год '!D88</f>
        <v>9300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'гос.задание на 2021-2022 год '!D89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/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104"/>
      <c r="D399" s="104"/>
      <c r="E399" s="10"/>
      <c r="F399" s="104"/>
      <c r="G399" s="104"/>
    </row>
    <row r="400" spans="1:7" ht="56.25">
      <c r="A400" s="29" t="s">
        <v>152</v>
      </c>
      <c r="B400" s="10"/>
      <c r="C400" s="152"/>
      <c r="D400" s="152"/>
      <c r="E400" s="10"/>
      <c r="F400" s="152"/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104"/>
      <c r="D402" s="104"/>
      <c r="E402" s="10"/>
      <c r="F402" s="104"/>
      <c r="G402" s="104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47" orientation="portrait" r:id="rId1"/>
  <rowBreaks count="8" manualBreakCount="8">
    <brk id="32" max="16383" man="1"/>
    <brk id="70" max="16383" man="1"/>
    <brk id="133" max="16383" man="1"/>
    <brk id="164" max="10" man="1"/>
    <brk id="194" max="16383" man="1"/>
    <brk id="248" max="16383" man="1"/>
    <brk id="290" max="16383" man="1"/>
    <brk id="3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topLeftCell="A394" zoomScale="85" zoomScaleNormal="85" workbookViewId="0">
      <selection activeCell="F395" sqref="F395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6" width="16.42578125" style="7" customWidth="1"/>
    <col min="7" max="7" width="16.28515625" style="7" customWidth="1"/>
    <col min="8" max="8" width="17.28515625" style="7" customWidth="1"/>
    <col min="9" max="10" width="13.7109375" style="7" customWidth="1"/>
    <col min="11" max="11" width="11.5703125" style="7" bestFit="1" customWidth="1"/>
    <col min="12" max="16384" width="8.85546875" style="7"/>
  </cols>
  <sheetData>
    <row r="1" spans="1:11" ht="18.75">
      <c r="A1" s="6"/>
      <c r="E1" s="174"/>
      <c r="F1" s="174"/>
      <c r="G1" s="174"/>
    </row>
    <row r="2" spans="1:11" ht="40.15" customHeight="1">
      <c r="A2" s="175" t="s">
        <v>256</v>
      </c>
      <c r="B2" s="175"/>
      <c r="C2" s="175"/>
      <c r="D2" s="175"/>
      <c r="E2" s="175"/>
      <c r="F2" s="175"/>
      <c r="G2" s="175"/>
    </row>
    <row r="3" spans="1:11" ht="18.75">
      <c r="A3" s="108"/>
      <c r="B3" s="108"/>
      <c r="C3" s="108"/>
      <c r="D3" s="108"/>
      <c r="E3" s="108"/>
      <c r="F3" s="108"/>
      <c r="G3" s="108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105"/>
    </row>
    <row r="7" spans="1:11" ht="18.75">
      <c r="A7" s="9" t="s">
        <v>145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106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'гос.задание на 2021-2022 год '!G8</f>
        <v>0</v>
      </c>
      <c r="I9" s="50">
        <f>F11+F20+F26+F32+D40+F48+F56+F64+F70+F78+F84+F92+F93+F94</f>
        <v>3316406.5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3316406.5</v>
      </c>
      <c r="K9" s="80">
        <f>H9+I9-J9</f>
        <v>0</v>
      </c>
    </row>
    <row r="10" spans="1:11" ht="18.75">
      <c r="A10" s="106">
        <v>1</v>
      </c>
      <c r="B10" s="176">
        <v>2</v>
      </c>
      <c r="C10" s="176"/>
      <c r="D10" s="176">
        <v>3</v>
      </c>
      <c r="E10" s="176"/>
      <c r="F10" s="176">
        <v>4</v>
      </c>
      <c r="G10" s="176"/>
    </row>
    <row r="11" spans="1:11" ht="37.5">
      <c r="A11" s="13" t="s">
        <v>169</v>
      </c>
      <c r="B11" s="176"/>
      <c r="C11" s="176"/>
      <c r="D11" s="176"/>
      <c r="E11" s="176"/>
      <c r="F11" s="177">
        <f>B11*D11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105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108"/>
      <c r="B15" s="108"/>
      <c r="C15" s="108"/>
      <c r="D15" s="108"/>
      <c r="E15" s="108"/>
      <c r="F15" s="108"/>
      <c r="G15" s="108"/>
    </row>
    <row r="16" spans="1:11" ht="18.75">
      <c r="A16" s="9" t="s">
        <v>145</v>
      </c>
      <c r="B16" s="10">
        <v>130</v>
      </c>
    </row>
    <row r="17" spans="1:11">
      <c r="A17" s="11"/>
    </row>
    <row r="18" spans="1:11" ht="55.9" customHeight="1">
      <c r="A18" s="106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  <c r="K18" s="81"/>
    </row>
    <row r="19" spans="1:11" ht="18.75">
      <c r="A19" s="106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f>'гос.задание на 2021-2022 год '!G12</f>
        <v>3316406.5</v>
      </c>
      <c r="G20" s="177"/>
      <c r="H20" s="50"/>
      <c r="I20" s="50"/>
      <c r="J20" s="50"/>
      <c r="K20" s="50"/>
    </row>
    <row r="21" spans="1:11" ht="18.75">
      <c r="A21" s="105"/>
    </row>
    <row r="22" spans="1:11" ht="18.75">
      <c r="A22" s="9" t="s">
        <v>145</v>
      </c>
      <c r="B22" s="10">
        <v>130</v>
      </c>
    </row>
    <row r="23" spans="1:11">
      <c r="A23" s="11"/>
    </row>
    <row r="24" spans="1:11" ht="41.45" customHeight="1">
      <c r="A24" s="106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106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f>B26*D26</f>
        <v>0</v>
      </c>
      <c r="G26" s="177"/>
    </row>
    <row r="27" spans="1:11" ht="18.75">
      <c r="A27" s="105"/>
    </row>
    <row r="28" spans="1:11" ht="18.75">
      <c r="A28" s="9" t="s">
        <v>145</v>
      </c>
      <c r="B28" s="10">
        <v>150</v>
      </c>
    </row>
    <row r="29" spans="1:11">
      <c r="A29" s="11"/>
    </row>
    <row r="30" spans="1:11" ht="42.6" customHeight="1">
      <c r="A30" s="106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106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v>0</v>
      </c>
      <c r="G32" s="177"/>
    </row>
    <row r="33" spans="1:7" ht="18.75">
      <c r="A33" s="10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05"/>
    </row>
    <row r="36" spans="1:7" ht="18.75">
      <c r="A36" s="9" t="s">
        <v>145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v>0</v>
      </c>
      <c r="E40" s="185"/>
      <c r="F40" s="185"/>
      <c r="G40" s="186"/>
    </row>
    <row r="41" spans="1:7" ht="18.75">
      <c r="A41" s="10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08"/>
      <c r="B43" s="108"/>
      <c r="C43" s="108"/>
      <c r="D43" s="108"/>
      <c r="E43" s="108"/>
      <c r="F43" s="108"/>
      <c r="G43" s="108"/>
    </row>
    <row r="44" spans="1:7" ht="18.75">
      <c r="A44" s="9" t="s">
        <v>145</v>
      </c>
      <c r="B44" s="10">
        <v>180</v>
      </c>
    </row>
    <row r="45" spans="1:7">
      <c r="A45" s="11"/>
    </row>
    <row r="46" spans="1:7" ht="57" customHeight="1">
      <c r="A46" s="106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06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v>0</v>
      </c>
      <c r="G48" s="177"/>
    </row>
    <row r="49" spans="1:7" ht="18.75">
      <c r="A49" s="10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05"/>
    </row>
    <row r="52" spans="1:7" ht="18.75">
      <c r="A52" s="9" t="s">
        <v>145</v>
      </c>
      <c r="B52" s="10">
        <v>180</v>
      </c>
    </row>
    <row r="53" spans="1:7">
      <c r="A53" s="11"/>
    </row>
    <row r="54" spans="1:7" ht="58.9" customHeight="1">
      <c r="A54" s="106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06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10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05"/>
    </row>
    <row r="60" spans="1:7" ht="18.75">
      <c r="A60" s="9" t="s">
        <v>145</v>
      </c>
      <c r="B60" s="10">
        <v>410</v>
      </c>
    </row>
    <row r="61" spans="1:7">
      <c r="A61" s="11"/>
    </row>
    <row r="62" spans="1:7" ht="51.6" customHeight="1">
      <c r="A62" s="106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06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v>0</v>
      </c>
      <c r="G64" s="177"/>
    </row>
    <row r="65" spans="1:7" ht="18.75">
      <c r="A65" s="105"/>
    </row>
    <row r="66" spans="1:7" ht="18.75">
      <c r="A66" s="9" t="s">
        <v>145</v>
      </c>
      <c r="B66" s="10">
        <v>440</v>
      </c>
    </row>
    <row r="67" spans="1:7">
      <c r="A67" s="11"/>
    </row>
    <row r="68" spans="1:7" ht="36.6" customHeight="1">
      <c r="A68" s="106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06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v>0</v>
      </c>
      <c r="G70" s="177"/>
    </row>
    <row r="71" spans="1:7" ht="18.75">
      <c r="A71" s="15"/>
      <c r="B71" s="19"/>
      <c r="C71" s="19"/>
      <c r="D71" s="19"/>
      <c r="E71" s="19"/>
      <c r="F71" s="19"/>
      <c r="G71" s="19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10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0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229">
        <f>'гос.задание на 2021-2022 год '!G15</f>
        <v>0</v>
      </c>
      <c r="G78" s="229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6.6" customHeight="1">
      <c r="A82" s="106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06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229">
        <f>'гос.задание на 2021-2022 год '!G16</f>
        <v>0</v>
      </c>
      <c r="G84" s="229"/>
    </row>
    <row r="85" spans="1:7" ht="18.75">
      <c r="A85" s="15"/>
      <c r="B85" s="19"/>
      <c r="C85" s="19"/>
      <c r="D85" s="19"/>
      <c r="E85" s="19"/>
      <c r="F85" s="82"/>
      <c r="G85" s="82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33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3" t="s">
        <v>194</v>
      </c>
      <c r="B92" s="176" t="s">
        <v>117</v>
      </c>
      <c r="C92" s="176"/>
      <c r="D92" s="176" t="s">
        <v>117</v>
      </c>
      <c r="E92" s="176"/>
      <c r="F92" s="229">
        <f>'гос.задание на 2021-2022 год '!G92</f>
        <v>0</v>
      </c>
      <c r="G92" s="230"/>
    </row>
    <row r="93" spans="1:7" ht="56.25">
      <c r="A93" s="13" t="s">
        <v>195</v>
      </c>
      <c r="B93" s="176" t="s">
        <v>117</v>
      </c>
      <c r="C93" s="176"/>
      <c r="D93" s="176" t="s">
        <v>117</v>
      </c>
      <c r="E93" s="176"/>
      <c r="F93" s="229">
        <f>'гос.задание на 2021-2022 год '!G93</f>
        <v>0</v>
      </c>
      <c r="G93" s="230"/>
    </row>
    <row r="94" spans="1:7" ht="56.25">
      <c r="A94" s="13" t="s">
        <v>196</v>
      </c>
      <c r="B94" s="176" t="s">
        <v>117</v>
      </c>
      <c r="C94" s="176"/>
      <c r="D94" s="176" t="s">
        <v>117</v>
      </c>
      <c r="E94" s="176"/>
      <c r="F94" s="229">
        <f>'гос.задание на 2021-2022 год '!G94</f>
        <v>0</v>
      </c>
      <c r="G94" s="230"/>
    </row>
    <row r="95" spans="1:7" ht="18.75">
      <c r="A95" s="15"/>
      <c r="B95" s="19"/>
      <c r="C95" s="19"/>
      <c r="D95" s="19"/>
      <c r="E95" s="19"/>
      <c r="F95" s="82"/>
      <c r="G95" s="82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06">
        <v>1</v>
      </c>
      <c r="B105" s="106">
        <v>2</v>
      </c>
      <c r="C105" s="106">
        <v>3</v>
      </c>
      <c r="D105" s="106">
        <v>4</v>
      </c>
      <c r="E105" s="106">
        <v>4</v>
      </c>
      <c r="F105" s="106">
        <v>5</v>
      </c>
      <c r="G105" s="106">
        <v>7</v>
      </c>
    </row>
    <row r="106" spans="1:7" ht="18.75">
      <c r="A106" s="106"/>
      <c r="B106" s="106"/>
      <c r="C106" s="107"/>
      <c r="D106" s="107"/>
      <c r="E106" s="107"/>
      <c r="F106" s="107"/>
      <c r="G106" s="107"/>
    </row>
    <row r="107" spans="1:7" ht="18.75">
      <c r="A107" s="106" t="s">
        <v>146</v>
      </c>
      <c r="B107" s="106"/>
      <c r="C107" s="107"/>
      <c r="D107" s="107"/>
      <c r="E107" s="107"/>
      <c r="F107" s="107"/>
      <c r="G107" s="115">
        <f>'гос.задание на 2021-2022 год '!G23+'гос.задание на 2021-2022 год '!G56</f>
        <v>2271672.83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111"/>
      <c r="B110" s="111"/>
      <c r="C110" s="111"/>
      <c r="D110" s="111"/>
      <c r="E110" s="111"/>
      <c r="F110" s="111"/>
      <c r="G110" s="111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106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'гос.задание на 2021-2022 год '!G23+'гос.задание на 2021-2022 год '!G25+'гос.задание на 2021-2022 год '!G56</f>
        <v>2957718.02</v>
      </c>
      <c r="C116" s="177"/>
      <c r="D116" s="177">
        <f>G107</f>
        <v>2271672.83</v>
      </c>
      <c r="E116" s="177"/>
      <c r="F116" s="229">
        <f>B116-D116</f>
        <v>686045.19</v>
      </c>
      <c r="G116" s="229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106" t="s">
        <v>86</v>
      </c>
      <c r="B122" s="106" t="s">
        <v>87</v>
      </c>
      <c r="C122" s="176" t="s">
        <v>88</v>
      </c>
      <c r="D122" s="176"/>
      <c r="E122" s="106" t="s">
        <v>89</v>
      </c>
      <c r="F122" s="176" t="s">
        <v>90</v>
      </c>
      <c r="G122" s="176"/>
    </row>
    <row r="123" spans="1:7" ht="18.75">
      <c r="A123" s="106">
        <v>1</v>
      </c>
      <c r="B123" s="106">
        <v>2</v>
      </c>
      <c r="C123" s="176">
        <v>3</v>
      </c>
      <c r="D123" s="176"/>
      <c r="E123" s="106">
        <v>4</v>
      </c>
      <c r="F123" s="176">
        <v>5</v>
      </c>
      <c r="G123" s="176"/>
    </row>
    <row r="124" spans="1:7" ht="18.75">
      <c r="A124" s="13" t="s">
        <v>91</v>
      </c>
      <c r="B124" s="109"/>
      <c r="C124" s="176"/>
      <c r="D124" s="176"/>
      <c r="E124" s="14"/>
      <c r="F124" s="177">
        <f>'гос.задание на 2021-2022 год '!G24</f>
        <v>12165</v>
      </c>
      <c r="G124" s="177"/>
    </row>
    <row r="125" spans="1:7" ht="18.75">
      <c r="A125" s="8"/>
    </row>
    <row r="126" spans="1:7" ht="33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106" t="s">
        <v>86</v>
      </c>
      <c r="B130" s="106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106">
        <v>1</v>
      </c>
      <c r="B131" s="106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109"/>
      <c r="C132" s="178"/>
      <c r="D132" s="179"/>
      <c r="E132" s="180"/>
      <c r="F132" s="177">
        <f>'гос.задание на 2021-2022 год '!G27</f>
        <v>0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106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106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106"/>
      <c r="D140" s="178"/>
      <c r="E140" s="180"/>
      <c r="F140" s="184">
        <f>'гос.задание на 2021-2022 год '!G33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110"/>
      <c r="B143" s="110"/>
      <c r="C143" s="110"/>
      <c r="D143" s="110"/>
      <c r="E143" s="110"/>
      <c r="F143" s="110"/>
      <c r="G143" s="110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106" t="s">
        <v>86</v>
      </c>
      <c r="B146" s="106" t="s">
        <v>87</v>
      </c>
      <c r="C146" s="176" t="s">
        <v>88</v>
      </c>
      <c r="D146" s="176"/>
      <c r="E146" s="106" t="s">
        <v>89</v>
      </c>
      <c r="F146" s="176" t="s">
        <v>90</v>
      </c>
      <c r="G146" s="176"/>
    </row>
    <row r="147" spans="1:7" ht="18.75">
      <c r="A147" s="106">
        <v>1</v>
      </c>
      <c r="B147" s="106">
        <v>2</v>
      </c>
      <c r="C147" s="176">
        <v>3</v>
      </c>
      <c r="D147" s="176"/>
      <c r="E147" s="106">
        <v>4</v>
      </c>
      <c r="F147" s="176">
        <v>5</v>
      </c>
      <c r="G147" s="176"/>
    </row>
    <row r="148" spans="1:7" ht="37.5">
      <c r="A148" s="13" t="s">
        <v>95</v>
      </c>
      <c r="B148" s="109"/>
      <c r="C148" s="176"/>
      <c r="D148" s="176"/>
      <c r="E148" s="14"/>
      <c r="F148" s="177">
        <f>'гос.задание на 2021-2022 год '!G47</f>
        <v>0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106" t="s">
        <v>86</v>
      </c>
      <c r="B154" s="106" t="s">
        <v>96</v>
      </c>
      <c r="C154" s="176" t="s">
        <v>97</v>
      </c>
      <c r="D154" s="176"/>
      <c r="E154" s="106" t="s">
        <v>89</v>
      </c>
      <c r="F154" s="176" t="s">
        <v>90</v>
      </c>
      <c r="G154" s="176"/>
    </row>
    <row r="155" spans="1:7" ht="18.75">
      <c r="A155" s="106">
        <v>1</v>
      </c>
      <c r="B155" s="106">
        <v>2</v>
      </c>
      <c r="C155" s="176">
        <v>3</v>
      </c>
      <c r="D155" s="176"/>
      <c r="E155" s="106">
        <v>4</v>
      </c>
      <c r="F155" s="189">
        <v>5</v>
      </c>
      <c r="G155" s="190"/>
    </row>
    <row r="156" spans="1:7" ht="93.75">
      <c r="A156" s="13" t="s">
        <v>98</v>
      </c>
      <c r="B156" s="107"/>
      <c r="C156" s="177"/>
      <c r="D156" s="177"/>
      <c r="E156" s="79"/>
      <c r="F156" s="191">
        <f>'гос.задание на 2021-2022 год '!G48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106" t="s">
        <v>86</v>
      </c>
      <c r="B160" s="106" t="s">
        <v>96</v>
      </c>
      <c r="C160" s="176" t="s">
        <v>97</v>
      </c>
      <c r="D160" s="176"/>
      <c r="E160" s="106" t="s">
        <v>89</v>
      </c>
      <c r="F160" s="176" t="s">
        <v>90</v>
      </c>
      <c r="G160" s="176"/>
    </row>
    <row r="161" spans="1:7" ht="18.75">
      <c r="A161" s="106">
        <v>1</v>
      </c>
      <c r="B161" s="106">
        <v>2</v>
      </c>
      <c r="C161" s="176">
        <v>3</v>
      </c>
      <c r="D161" s="176"/>
      <c r="E161" s="106">
        <v>4</v>
      </c>
      <c r="F161" s="189">
        <v>5</v>
      </c>
      <c r="G161" s="190"/>
    </row>
    <row r="162" spans="1:7" ht="75">
      <c r="A162" s="13" t="s">
        <v>157</v>
      </c>
      <c r="B162" s="107"/>
      <c r="C162" s="177"/>
      <c r="D162" s="177"/>
      <c r="E162" s="79"/>
      <c r="F162" s="191">
        <f>'гос.задание на 2021-2022 год '!G49</f>
        <v>0</v>
      </c>
      <c r="G162" s="192"/>
    </row>
    <row r="163" spans="1:7" ht="18.75">
      <c r="A163" s="13" t="s">
        <v>120</v>
      </c>
      <c r="B163" s="109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110"/>
      <c r="B166" s="110"/>
      <c r="C166" s="110"/>
      <c r="D166" s="110"/>
      <c r="E166" s="110"/>
      <c r="F166" s="110"/>
      <c r="G166" s="110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106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106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'гос.задание на 2021-2022 год '!G56</f>
        <v>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106" t="s">
        <v>86</v>
      </c>
      <c r="B175" s="106" t="s">
        <v>99</v>
      </c>
      <c r="C175" s="106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106">
        <v>1</v>
      </c>
      <c r="B176" s="106">
        <v>2</v>
      </c>
      <c r="C176" s="106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109"/>
      <c r="C177" s="106"/>
      <c r="D177" s="178"/>
      <c r="E177" s="180"/>
      <c r="F177" s="184">
        <f>'гос.задание на 2021-2022 год '!G57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106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106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'гос.задание на 2021-2022 год '!G54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106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106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'гос.задание на 2021-2022 год '!G62</f>
        <v>4880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106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106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'гос.задание на 2021-2022 год '!G63</f>
        <v>2250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106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106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'гос.задание на 2021-2022 год '!G64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106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106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'гос.задание на 2021-2022 год '!G70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106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106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'гос.задание на 2021-2022 год '!G71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106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106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'гос.задание на 2021-2022 год '!G72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106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106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106"/>
      <c r="B238" s="178"/>
      <c r="C238" s="180"/>
      <c r="D238" s="178"/>
      <c r="E238" s="180"/>
      <c r="F238" s="178"/>
      <c r="G238" s="180"/>
    </row>
    <row r="239" spans="1:7" ht="18" customHeight="1">
      <c r="A239" s="106" t="s">
        <v>245</v>
      </c>
      <c r="B239" s="178"/>
      <c r="C239" s="180"/>
      <c r="D239" s="178"/>
      <c r="E239" s="180"/>
      <c r="F239" s="184">
        <f>'гос.задание на 2021-2022 год '!G65</f>
        <v>0</v>
      </c>
      <c r="G239" s="180"/>
    </row>
    <row r="240" spans="1:7" ht="18" customHeight="1">
      <c r="A240" s="106"/>
      <c r="B240" s="178"/>
      <c r="C240" s="180"/>
      <c r="D240" s="178"/>
      <c r="E240" s="180"/>
      <c r="F240" s="178"/>
      <c r="G240" s="180"/>
    </row>
    <row r="241" spans="1:7" ht="18" customHeight="1">
      <c r="A241" s="106" t="s">
        <v>246</v>
      </c>
      <c r="B241" s="178"/>
      <c r="C241" s="180"/>
      <c r="D241" s="178"/>
      <c r="E241" s="180"/>
      <c r="F241" s="184">
        <f>'гос.задание на 2021-2022 год '!G66</f>
        <v>0</v>
      </c>
      <c r="G241" s="180"/>
    </row>
    <row r="242" spans="1:7" ht="18" customHeight="1">
      <c r="A242" s="106"/>
      <c r="B242" s="178"/>
      <c r="C242" s="180"/>
      <c r="D242" s="178"/>
      <c r="E242" s="180"/>
      <c r="F242" s="178"/>
      <c r="G242" s="180"/>
    </row>
    <row r="243" spans="1:7" ht="18" customHeight="1">
      <c r="A243" s="106" t="s">
        <v>247</v>
      </c>
      <c r="B243" s="178"/>
      <c r="C243" s="180"/>
      <c r="D243" s="178"/>
      <c r="E243" s="180"/>
      <c r="F243" s="184">
        <f>'гос.задание на 2021-2022 год '!G67</f>
        <v>0</v>
      </c>
      <c r="G243" s="180"/>
    </row>
    <row r="244" spans="1:7" ht="18" customHeight="1">
      <c r="A244" s="106"/>
      <c r="B244" s="178"/>
      <c r="C244" s="180"/>
      <c r="D244" s="178"/>
      <c r="E244" s="180"/>
      <c r="F244" s="178"/>
      <c r="G244" s="180"/>
    </row>
    <row r="245" spans="1:7" ht="18" customHeight="1">
      <c r="A245" s="106" t="s">
        <v>248</v>
      </c>
      <c r="B245" s="178"/>
      <c r="C245" s="180"/>
      <c r="D245" s="178"/>
      <c r="E245" s="180"/>
      <c r="F245" s="184">
        <f>'гос.задание на 2021-2022 год '!G73</f>
        <v>0</v>
      </c>
      <c r="G245" s="180"/>
    </row>
    <row r="246" spans="1:7" ht="18" customHeight="1">
      <c r="A246" s="106"/>
      <c r="B246" s="178"/>
      <c r="C246" s="180"/>
      <c r="D246" s="178"/>
      <c r="E246" s="180"/>
      <c r="F246" s="178"/>
      <c r="G246" s="180"/>
    </row>
    <row r="247" spans="1:7" ht="18" customHeight="1">
      <c r="A247" s="106" t="s">
        <v>249</v>
      </c>
      <c r="B247" s="178"/>
      <c r="C247" s="180"/>
      <c r="D247" s="178"/>
      <c r="E247" s="180"/>
      <c r="F247" s="184">
        <f>'гос.задание на 2021-2022 год '!G76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113"/>
      <c r="B252" s="113"/>
      <c r="C252" s="113"/>
      <c r="D252" s="113"/>
      <c r="E252" s="113"/>
      <c r="F252" s="113"/>
      <c r="G252" s="113"/>
    </row>
    <row r="253" spans="1:7" ht="18.75">
      <c r="A253" s="9" t="s">
        <v>145</v>
      </c>
      <c r="B253" s="19">
        <v>244</v>
      </c>
      <c r="C253" s="113"/>
      <c r="D253" s="113"/>
      <c r="E253" s="113"/>
      <c r="F253" s="113"/>
      <c r="G253" s="113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106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106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'гос.задание на 2021-2022 год '!G28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110"/>
      <c r="B259" s="110"/>
      <c r="C259" s="110"/>
      <c r="D259" s="110"/>
      <c r="E259" s="110"/>
      <c r="F259" s="110"/>
      <c r="G259" s="110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106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106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'гос.задание на 2021-2022 год '!G31</f>
        <v>12000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106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106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'гос.задание на 2021-2022 год '!G34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106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106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'гос.задание на 2021-2022 год '!G37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'гос.задание на 2021-2022 год '!G38</f>
        <v>63754.95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'гос.задание на 2021-2022 год '!G39</f>
        <v>14180.46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'гос.задание на 2021-2022 год '!G40</f>
        <v>831.09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'гос.задание на 2021-2022 год '!G41</f>
        <v>3553.94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114"/>
      <c r="B292" s="114"/>
      <c r="C292" s="114"/>
      <c r="D292" s="114"/>
      <c r="E292" s="114"/>
      <c r="F292" s="114"/>
      <c r="G292" s="114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106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106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'гос.задание на 2021-2022 год '!G42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211">
        <f>'гос.задание на 2021-2022 год '!G44</f>
        <v>0</v>
      </c>
      <c r="G306" s="21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211">
        <f>'гос.задание на 2021-2022 год '!G45</f>
        <v>60391.88</v>
      </c>
      <c r="G313" s="21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211">
        <f>'гос.задание на 2021-2022 год '!G50</f>
        <v>0</v>
      </c>
      <c r="G325" s="21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211">
        <f>'гос.задание на 2021-2022 год '!G51</f>
        <v>175381.16</v>
      </c>
      <c r="G332" s="212"/>
    </row>
    <row r="333" spans="1:7" ht="18.75">
      <c r="A333" s="181" t="s">
        <v>140</v>
      </c>
      <c r="B333" s="182"/>
      <c r="C333" s="183"/>
      <c r="D333" s="209"/>
      <c r="E333" s="210"/>
      <c r="F333" s="193"/>
      <c r="G333" s="194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211">
        <f>'гос.задание на 2021-2022 год '!G52</f>
        <v>0</v>
      </c>
      <c r="F343" s="214"/>
      <c r="G343" s="212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106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106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106"/>
      <c r="B352" s="178"/>
      <c r="C352" s="180"/>
      <c r="D352" s="178"/>
      <c r="E352" s="180"/>
      <c r="F352" s="178"/>
      <c r="G352" s="180"/>
    </row>
    <row r="353" spans="1:7" ht="18.75">
      <c r="A353" s="112" t="s">
        <v>248</v>
      </c>
      <c r="B353" s="178"/>
      <c r="C353" s="180"/>
      <c r="D353" s="178"/>
      <c r="E353" s="180"/>
      <c r="F353" s="184">
        <f>'гос.задание на 2021-2022 год '!G69</f>
        <v>0</v>
      </c>
      <c r="G353" s="180"/>
    </row>
    <row r="354" spans="1:7" ht="18.75">
      <c r="A354" s="112"/>
      <c r="B354" s="178"/>
      <c r="C354" s="180"/>
      <c r="D354" s="178"/>
      <c r="E354" s="180"/>
      <c r="F354" s="178"/>
      <c r="G354" s="180"/>
    </row>
    <row r="355" spans="1:7" ht="18.75">
      <c r="A355" s="112" t="s">
        <v>249</v>
      </c>
      <c r="B355" s="178"/>
      <c r="C355" s="180"/>
      <c r="D355" s="178"/>
      <c r="E355" s="180"/>
      <c r="F355" s="184">
        <f>'гос.задание на 2021-2022 год '!G75</f>
        <v>0</v>
      </c>
      <c r="G355" s="180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106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106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'гос.задание на 2021-2022 год '!G79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/>
      <c r="G364" s="186"/>
    </row>
    <row r="365" spans="1:7" ht="18.75">
      <c r="A365" s="8"/>
    </row>
    <row r="366" spans="1:7" ht="18.75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18.75">
      <c r="A370" s="106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106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'гос.задание на 2021-2022 год '!G80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1.9" customHeight="1">
      <c r="A375" s="188" t="s">
        <v>225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106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106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'гос.задание на 2021-2022 год '!G83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'гос.задание на 2021-2022 год '!G84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'гос.задание на 2021-2022 год '!G85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'гос.задание на 2021-2022 год '!G86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'гос.задание на 2021-2022 год '!G87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'гос.задание на 2021-2022 год '!G88</f>
        <v>9300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'гос.задание на 2021-2022 год '!G89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/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104"/>
      <c r="D399" s="104"/>
      <c r="E399" s="10"/>
      <c r="F399" s="104"/>
      <c r="G399" s="104"/>
    </row>
    <row r="400" spans="1:7" ht="56.25">
      <c r="A400" s="29" t="s">
        <v>152</v>
      </c>
      <c r="B400" s="10"/>
      <c r="C400" s="152"/>
      <c r="D400" s="152"/>
      <c r="E400" s="10"/>
      <c r="F400" s="152"/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104"/>
      <c r="D402" s="104"/>
      <c r="E402" s="10"/>
      <c r="F402" s="104"/>
      <c r="G402" s="104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47" orientation="portrait" r:id="rId1"/>
  <rowBreaks count="8" manualBreakCount="8">
    <brk id="32" max="16383" man="1"/>
    <brk id="70" max="16383" man="1"/>
    <brk id="133" max="16383" man="1"/>
    <brk id="164" max="10" man="1"/>
    <brk id="194" max="16383" man="1"/>
    <brk id="248" max="16383" man="1"/>
    <brk id="290" max="16383" man="1"/>
    <brk id="3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2"/>
  <sheetViews>
    <sheetView view="pageBreakPreview" zoomScale="60" zoomScaleNormal="100" workbookViewId="0">
      <selection activeCell="G109" sqref="G109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9" width="24.28515625" style="7" customWidth="1"/>
    <col min="10" max="10" width="8.85546875" style="7"/>
    <col min="11" max="16" width="12.28515625" style="7" bestFit="1" customWidth="1"/>
    <col min="17" max="16384" width="8.85546875" style="7"/>
  </cols>
  <sheetData>
    <row r="1" spans="1:9" ht="18.75">
      <c r="A1" s="150" t="s">
        <v>265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280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30"/>
    </row>
    <row r="4" spans="1:9" ht="19.5" thickBot="1">
      <c r="A4" s="6"/>
      <c r="F4" s="6"/>
      <c r="I4" s="6" t="s">
        <v>51</v>
      </c>
    </row>
    <row r="5" spans="1:9" ht="18.600000000000001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281</v>
      </c>
      <c r="F5" s="148"/>
      <c r="G5" s="148" t="s">
        <v>1</v>
      </c>
      <c r="H5" s="148" t="s">
        <v>282</v>
      </c>
      <c r="I5" s="148"/>
    </row>
    <row r="6" spans="1:9" ht="79.5" thickBot="1">
      <c r="A6" s="154"/>
      <c r="B6" s="149"/>
      <c r="C6" s="156"/>
      <c r="D6" s="149"/>
      <c r="E6" s="118" t="s">
        <v>3</v>
      </c>
      <c r="F6" s="118" t="s">
        <v>4</v>
      </c>
      <c r="G6" s="149"/>
      <c r="H6" s="118" t="s">
        <v>3</v>
      </c>
      <c r="I6" s="38" t="s">
        <v>4</v>
      </c>
    </row>
    <row r="7" spans="1:9" ht="15.7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5">
        <v>9</v>
      </c>
    </row>
    <row r="8" spans="1:9" ht="56.25">
      <c r="A8" s="39" t="s">
        <v>47</v>
      </c>
      <c r="B8" s="40" t="s">
        <v>5</v>
      </c>
      <c r="C8" s="40" t="s">
        <v>5</v>
      </c>
      <c r="D8" s="41">
        <f>E8+F8</f>
        <v>0</v>
      </c>
      <c r="E8" s="41">
        <v>0</v>
      </c>
      <c r="F8" s="41">
        <v>0</v>
      </c>
      <c r="G8" s="41">
        <f>H8+I8</f>
        <v>0</v>
      </c>
      <c r="H8" s="41">
        <v>0</v>
      </c>
      <c r="I8" s="42">
        <v>0</v>
      </c>
    </row>
    <row r="9" spans="1:9" ht="56.25">
      <c r="A9" s="116" t="s">
        <v>48</v>
      </c>
      <c r="B9" s="120" t="s">
        <v>5</v>
      </c>
      <c r="C9" s="120" t="s">
        <v>5</v>
      </c>
      <c r="D9" s="5">
        <f t="shared" ref="D9:D72" si="0">E9+F9</f>
        <v>0</v>
      </c>
      <c r="E9" s="5">
        <f>E8+E10-E25+E98</f>
        <v>0</v>
      </c>
      <c r="F9" s="5">
        <f>F8+F10-F25+F98</f>
        <v>0</v>
      </c>
      <c r="G9" s="5">
        <f>H9+I9</f>
        <v>0</v>
      </c>
      <c r="H9" s="5">
        <f>H8+H10-H25+H98</f>
        <v>0</v>
      </c>
      <c r="I9" s="5">
        <f>I8+I10-I25+I98</f>
        <v>0</v>
      </c>
    </row>
    <row r="10" spans="1:9" ht="18.75">
      <c r="A10" s="116" t="s">
        <v>49</v>
      </c>
      <c r="B10" s="120" t="s">
        <v>5</v>
      </c>
      <c r="C10" s="120" t="s">
        <v>5</v>
      </c>
      <c r="D10" s="2">
        <f t="shared" si="0"/>
        <v>36000</v>
      </c>
      <c r="E10" s="2">
        <f>E12+E13+E14+E15+E16+E17+E21</f>
        <v>36000</v>
      </c>
      <c r="F10" s="2">
        <f>F12+F13+F14+F15+F16+F17+F21+F94</f>
        <v>0</v>
      </c>
      <c r="G10" s="2">
        <f>H10+I10</f>
        <v>37000</v>
      </c>
      <c r="H10" s="2">
        <f>H12+H13+H14+H15+H16+H17+H21</f>
        <v>37000</v>
      </c>
      <c r="I10" s="4">
        <f>I12+I13+I14+I15+I16+I17+I21+I94</f>
        <v>0</v>
      </c>
    </row>
    <row r="11" spans="1:9" ht="18.75">
      <c r="A11" s="116" t="s">
        <v>6</v>
      </c>
      <c r="B11" s="120"/>
      <c r="C11" s="120"/>
      <c r="D11" s="2"/>
      <c r="E11" s="2"/>
      <c r="F11" s="2"/>
      <c r="G11" s="2"/>
      <c r="H11" s="2"/>
      <c r="I11" s="4"/>
    </row>
    <row r="12" spans="1:9" ht="37.5">
      <c r="A12" s="116" t="s">
        <v>66</v>
      </c>
      <c r="B12" s="120">
        <v>120</v>
      </c>
      <c r="C12" s="120" t="s">
        <v>5</v>
      </c>
      <c r="D12" s="2">
        <f t="shared" si="0"/>
        <v>0</v>
      </c>
      <c r="E12" s="2">
        <v>0</v>
      </c>
      <c r="F12" s="2">
        <v>0</v>
      </c>
      <c r="G12" s="2">
        <f t="shared" ref="G12:G17" si="1">H12+I12</f>
        <v>0</v>
      </c>
      <c r="H12" s="2">
        <v>0</v>
      </c>
      <c r="I12" s="4">
        <v>0</v>
      </c>
    </row>
    <row r="13" spans="1:9" ht="93.75">
      <c r="A13" s="116" t="s">
        <v>65</v>
      </c>
      <c r="B13" s="120">
        <v>130</v>
      </c>
      <c r="C13" s="120" t="s">
        <v>5</v>
      </c>
      <c r="D13" s="2">
        <f t="shared" si="0"/>
        <v>36000</v>
      </c>
      <c r="E13" s="2">
        <v>36000</v>
      </c>
      <c r="F13" s="2">
        <v>0</v>
      </c>
      <c r="G13" s="2">
        <f t="shared" si="1"/>
        <v>37000</v>
      </c>
      <c r="H13" s="2">
        <v>37000</v>
      </c>
      <c r="I13" s="4">
        <v>0</v>
      </c>
    </row>
    <row r="14" spans="1:9" ht="93.75">
      <c r="A14" s="116" t="s">
        <v>64</v>
      </c>
      <c r="B14" s="120">
        <v>140</v>
      </c>
      <c r="C14" s="120" t="s">
        <v>5</v>
      </c>
      <c r="D14" s="2">
        <f t="shared" si="0"/>
        <v>0</v>
      </c>
      <c r="E14" s="2">
        <v>0</v>
      </c>
      <c r="F14" s="2">
        <v>0</v>
      </c>
      <c r="G14" s="2">
        <f t="shared" si="1"/>
        <v>0</v>
      </c>
      <c r="H14" s="2">
        <v>0</v>
      </c>
      <c r="I14" s="4">
        <v>0</v>
      </c>
    </row>
    <row r="15" spans="1:9" ht="56.25">
      <c r="A15" s="116" t="s">
        <v>63</v>
      </c>
      <c r="B15" s="120">
        <v>150</v>
      </c>
      <c r="C15" s="120" t="s">
        <v>5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  <c r="H15" s="2">
        <v>0</v>
      </c>
      <c r="I15" s="4">
        <v>0</v>
      </c>
    </row>
    <row r="16" spans="1:9" ht="18.75">
      <c r="A16" s="116" t="s">
        <v>62</v>
      </c>
      <c r="B16" s="120">
        <v>180</v>
      </c>
      <c r="C16" s="120" t="s">
        <v>5</v>
      </c>
      <c r="D16" s="2">
        <f t="shared" si="0"/>
        <v>0</v>
      </c>
      <c r="E16" s="2"/>
      <c r="F16" s="2"/>
      <c r="G16" s="2">
        <f t="shared" si="1"/>
        <v>0</v>
      </c>
      <c r="H16" s="2"/>
      <c r="I16" s="4"/>
    </row>
    <row r="17" spans="1:9" ht="56.25">
      <c r="A17" s="116" t="s">
        <v>61</v>
      </c>
      <c r="B17" s="120" t="s">
        <v>5</v>
      </c>
      <c r="C17" s="120" t="s">
        <v>5</v>
      </c>
      <c r="D17" s="2">
        <f t="shared" si="0"/>
        <v>0</v>
      </c>
      <c r="E17" s="2">
        <f>E19+E20</f>
        <v>0</v>
      </c>
      <c r="F17" s="2">
        <f>F19+F20</f>
        <v>0</v>
      </c>
      <c r="G17" s="2">
        <f t="shared" si="1"/>
        <v>0</v>
      </c>
      <c r="H17" s="2">
        <f>H19+H20</f>
        <v>0</v>
      </c>
      <c r="I17" s="4">
        <f>I19+I20</f>
        <v>0</v>
      </c>
    </row>
    <row r="18" spans="1:9" ht="18.75">
      <c r="A18" s="116" t="s">
        <v>6</v>
      </c>
      <c r="B18" s="120"/>
      <c r="C18" s="120"/>
      <c r="D18" s="2"/>
      <c r="E18" s="2"/>
      <c r="F18" s="2"/>
      <c r="G18" s="2"/>
      <c r="H18" s="2"/>
      <c r="I18" s="4"/>
    </row>
    <row r="19" spans="1:9" ht="37.5">
      <c r="A19" s="116" t="s">
        <v>72</v>
      </c>
      <c r="B19" s="120">
        <v>410</v>
      </c>
      <c r="C19" s="120" t="s">
        <v>5</v>
      </c>
      <c r="D19" s="2">
        <f t="shared" si="0"/>
        <v>0</v>
      </c>
      <c r="E19" s="2">
        <v>0</v>
      </c>
      <c r="F19" s="2">
        <v>0</v>
      </c>
      <c r="G19" s="2">
        <f>H19+I19</f>
        <v>0</v>
      </c>
      <c r="H19" s="2">
        <v>0</v>
      </c>
      <c r="I19" s="4">
        <v>0</v>
      </c>
    </row>
    <row r="20" spans="1:9" ht="56.25">
      <c r="A20" s="116" t="s">
        <v>73</v>
      </c>
      <c r="B20" s="120">
        <v>440</v>
      </c>
      <c r="C20" s="120" t="s">
        <v>5</v>
      </c>
      <c r="D20" s="2">
        <f t="shared" si="0"/>
        <v>0</v>
      </c>
      <c r="E20" s="2">
        <v>0</v>
      </c>
      <c r="F20" s="2">
        <v>0</v>
      </c>
      <c r="G20" s="2">
        <f>H20+I20</f>
        <v>0</v>
      </c>
      <c r="H20" s="2">
        <v>0</v>
      </c>
      <c r="I20" s="4">
        <v>0</v>
      </c>
    </row>
    <row r="21" spans="1:9" ht="37.5">
      <c r="A21" s="116" t="s">
        <v>50</v>
      </c>
      <c r="B21" s="120" t="s">
        <v>5</v>
      </c>
      <c r="C21" s="120" t="s">
        <v>5</v>
      </c>
      <c r="D21" s="2">
        <f t="shared" si="0"/>
        <v>0</v>
      </c>
      <c r="E21" s="2">
        <f>E23+E24</f>
        <v>0</v>
      </c>
      <c r="F21" s="2">
        <f>F23+F24</f>
        <v>0</v>
      </c>
      <c r="G21" s="2">
        <f>H21+I21</f>
        <v>0</v>
      </c>
      <c r="H21" s="2">
        <f>H23+H24</f>
        <v>0</v>
      </c>
      <c r="I21" s="4">
        <f>I23+I24</f>
        <v>0</v>
      </c>
    </row>
    <row r="22" spans="1:9" ht="18.75">
      <c r="A22" s="116" t="s">
        <v>9</v>
      </c>
      <c r="B22" s="120"/>
      <c r="C22" s="120"/>
      <c r="D22" s="2"/>
      <c r="E22" s="2"/>
      <c r="F22" s="2"/>
      <c r="G22" s="2"/>
      <c r="H22" s="2"/>
      <c r="I22" s="4"/>
    </row>
    <row r="23" spans="1:9" ht="131.25">
      <c r="A23" s="116" t="s">
        <v>71</v>
      </c>
      <c r="B23" s="120">
        <v>510</v>
      </c>
      <c r="C23" s="120" t="s">
        <v>5</v>
      </c>
      <c r="D23" s="2">
        <f t="shared" si="0"/>
        <v>0</v>
      </c>
      <c r="E23" s="2">
        <v>0</v>
      </c>
      <c r="F23" s="2">
        <v>0</v>
      </c>
      <c r="G23" s="2">
        <f>H23+I23</f>
        <v>0</v>
      </c>
      <c r="H23" s="2">
        <v>0</v>
      </c>
      <c r="I23" s="4">
        <v>0</v>
      </c>
    </row>
    <row r="24" spans="1:9" ht="150">
      <c r="A24" s="116" t="s">
        <v>273</v>
      </c>
      <c r="B24" s="120">
        <v>510</v>
      </c>
      <c r="C24" s="120" t="s">
        <v>5</v>
      </c>
      <c r="D24" s="2">
        <f t="shared" si="0"/>
        <v>0</v>
      </c>
      <c r="E24" s="2">
        <v>0</v>
      </c>
      <c r="F24" s="2">
        <v>0</v>
      </c>
      <c r="G24" s="2">
        <f>H24+I24</f>
        <v>0</v>
      </c>
      <c r="H24" s="2">
        <v>0</v>
      </c>
      <c r="I24" s="4">
        <v>0</v>
      </c>
    </row>
    <row r="25" spans="1:9" ht="18.75">
      <c r="A25" s="116" t="s">
        <v>7</v>
      </c>
      <c r="B25" s="120" t="s">
        <v>5</v>
      </c>
      <c r="C25" s="120">
        <v>900</v>
      </c>
      <c r="D25" s="5">
        <f t="shared" si="0"/>
        <v>36000</v>
      </c>
      <c r="E25" s="2">
        <f>E27+E85</f>
        <v>36000</v>
      </c>
      <c r="F25" s="2">
        <f>F27+F85</f>
        <v>0</v>
      </c>
      <c r="G25" s="5">
        <f>H25+I25</f>
        <v>37000</v>
      </c>
      <c r="H25" s="2">
        <f>H27+H85</f>
        <v>37000</v>
      </c>
      <c r="I25" s="2">
        <f>I27+I85</f>
        <v>0</v>
      </c>
    </row>
    <row r="26" spans="1:9" ht="18.75">
      <c r="A26" s="116" t="s">
        <v>6</v>
      </c>
      <c r="B26" s="120"/>
      <c r="C26" s="120"/>
      <c r="D26" s="5"/>
      <c r="E26" s="2"/>
      <c r="F26" s="2"/>
      <c r="G26" s="5"/>
      <c r="H26" s="2"/>
      <c r="I26" s="2"/>
    </row>
    <row r="27" spans="1:9" ht="18.75">
      <c r="A27" s="116" t="s">
        <v>8</v>
      </c>
      <c r="B27" s="120" t="s">
        <v>5</v>
      </c>
      <c r="C27" s="120">
        <v>200</v>
      </c>
      <c r="D27" s="5">
        <f t="shared" si="0"/>
        <v>25000</v>
      </c>
      <c r="E27" s="2">
        <f>E29+E37+E61+E67</f>
        <v>25000</v>
      </c>
      <c r="F27" s="2">
        <f>F29+F37+F61+F67</f>
        <v>0</v>
      </c>
      <c r="G27" s="5">
        <f>H27+I27</f>
        <v>25000</v>
      </c>
      <c r="H27" s="2">
        <f>H29+H37+H61+H67</f>
        <v>25000</v>
      </c>
      <c r="I27" s="2">
        <f>I29+I37+I61+I67</f>
        <v>0</v>
      </c>
    </row>
    <row r="28" spans="1:9" ht="14.45" customHeight="1">
      <c r="A28" s="116" t="s">
        <v>9</v>
      </c>
      <c r="B28" s="120"/>
      <c r="C28" s="120"/>
      <c r="D28" s="5"/>
      <c r="E28" s="2"/>
      <c r="F28" s="2"/>
      <c r="G28" s="5"/>
      <c r="H28" s="2"/>
      <c r="I28" s="2"/>
    </row>
    <row r="29" spans="1:9" ht="75">
      <c r="A29" s="116" t="s">
        <v>10</v>
      </c>
      <c r="B29" s="120" t="s">
        <v>5</v>
      </c>
      <c r="C29" s="120">
        <v>210</v>
      </c>
      <c r="D29" s="5">
        <f t="shared" si="0"/>
        <v>0</v>
      </c>
      <c r="E29" s="2">
        <f>E31+E32+E33+E34</f>
        <v>0</v>
      </c>
      <c r="F29" s="2">
        <f>F31+F32+F33+F34</f>
        <v>0</v>
      </c>
      <c r="G29" s="5">
        <f>H29+I29</f>
        <v>0</v>
      </c>
      <c r="H29" s="2">
        <f>H31+H32+H33+H34</f>
        <v>0</v>
      </c>
      <c r="I29" s="2">
        <f>I31+I32+I33+I34</f>
        <v>0</v>
      </c>
    </row>
    <row r="30" spans="1:9" ht="18.75">
      <c r="A30" s="116" t="s">
        <v>9</v>
      </c>
      <c r="B30" s="120"/>
      <c r="C30" s="120"/>
      <c r="D30" s="5"/>
      <c r="E30" s="2"/>
      <c r="F30" s="2"/>
      <c r="G30" s="5"/>
      <c r="H30" s="2"/>
      <c r="I30" s="2"/>
    </row>
    <row r="31" spans="1:9" ht="18.75">
      <c r="A31" s="116" t="s">
        <v>11</v>
      </c>
      <c r="B31" s="120">
        <v>111</v>
      </c>
      <c r="C31" s="120">
        <v>211</v>
      </c>
      <c r="D31" s="5">
        <f t="shared" si="0"/>
        <v>0</v>
      </c>
      <c r="E31" s="2">
        <v>0</v>
      </c>
      <c r="F31" s="2">
        <v>0</v>
      </c>
      <c r="G31" s="5">
        <f>H31+I31</f>
        <v>0</v>
      </c>
      <c r="H31" s="2">
        <v>0</v>
      </c>
      <c r="I31" s="2">
        <v>0</v>
      </c>
    </row>
    <row r="32" spans="1:9" ht="75">
      <c r="A32" s="116" t="s">
        <v>12</v>
      </c>
      <c r="B32" s="120">
        <v>112</v>
      </c>
      <c r="C32" s="120">
        <v>212</v>
      </c>
      <c r="D32" s="5">
        <f t="shared" si="0"/>
        <v>0</v>
      </c>
      <c r="E32" s="2">
        <v>0</v>
      </c>
      <c r="F32" s="2">
        <v>0</v>
      </c>
      <c r="G32" s="5">
        <f>H32+I32</f>
        <v>0</v>
      </c>
      <c r="H32" s="2">
        <v>0</v>
      </c>
      <c r="I32" s="2">
        <v>0</v>
      </c>
    </row>
    <row r="33" spans="1:9" ht="56.25">
      <c r="A33" s="116" t="s">
        <v>13</v>
      </c>
      <c r="B33" s="120">
        <v>119</v>
      </c>
      <c r="C33" s="120">
        <v>213</v>
      </c>
      <c r="D33" s="5">
        <f t="shared" si="0"/>
        <v>0</v>
      </c>
      <c r="E33" s="2">
        <v>0</v>
      </c>
      <c r="F33" s="2">
        <v>0</v>
      </c>
      <c r="G33" s="5">
        <f>H33+I33</f>
        <v>0</v>
      </c>
      <c r="H33" s="2">
        <v>0</v>
      </c>
      <c r="I33" s="2">
        <v>0</v>
      </c>
    </row>
    <row r="34" spans="1:9" ht="93.75">
      <c r="A34" s="116" t="s">
        <v>201</v>
      </c>
      <c r="B34" s="120" t="s">
        <v>5</v>
      </c>
      <c r="C34" s="120">
        <v>214</v>
      </c>
      <c r="D34" s="5">
        <f>E34+F34</f>
        <v>0</v>
      </c>
      <c r="E34" s="2">
        <f>E35+E36</f>
        <v>0</v>
      </c>
      <c r="F34" s="2">
        <f>F35+F36</f>
        <v>0</v>
      </c>
      <c r="G34" s="5">
        <f>H34+I34</f>
        <v>0</v>
      </c>
      <c r="H34" s="2">
        <f>H35+H36</f>
        <v>0</v>
      </c>
      <c r="I34" s="2">
        <f>I35+I36</f>
        <v>0</v>
      </c>
    </row>
    <row r="35" spans="1:9" ht="18.75">
      <c r="A35" s="157" t="s">
        <v>6</v>
      </c>
      <c r="B35" s="120">
        <v>112</v>
      </c>
      <c r="C35" s="120">
        <v>214</v>
      </c>
      <c r="D35" s="5">
        <f t="shared" si="0"/>
        <v>0</v>
      </c>
      <c r="E35" s="2">
        <v>0</v>
      </c>
      <c r="F35" s="2">
        <v>0</v>
      </c>
      <c r="G35" s="5">
        <f>H35+I35</f>
        <v>0</v>
      </c>
      <c r="H35" s="2">
        <v>0</v>
      </c>
      <c r="I35" s="2">
        <v>0</v>
      </c>
    </row>
    <row r="36" spans="1:9" ht="25.5" customHeight="1">
      <c r="A36" s="158"/>
      <c r="B36" s="120">
        <v>244</v>
      </c>
      <c r="C36" s="120">
        <v>214</v>
      </c>
      <c r="D36" s="5">
        <v>0</v>
      </c>
      <c r="E36" s="2">
        <v>0</v>
      </c>
      <c r="F36" s="2">
        <v>0</v>
      </c>
      <c r="G36" s="5">
        <v>0</v>
      </c>
      <c r="H36" s="2">
        <v>0</v>
      </c>
      <c r="I36" s="2">
        <v>0</v>
      </c>
    </row>
    <row r="37" spans="1:9" ht="37.5">
      <c r="A37" s="116" t="s">
        <v>14</v>
      </c>
      <c r="B37" s="120" t="s">
        <v>5</v>
      </c>
      <c r="C37" s="120">
        <v>220</v>
      </c>
      <c r="D37" s="5">
        <f t="shared" si="0"/>
        <v>25000</v>
      </c>
      <c r="E37" s="2">
        <f>E39+E40+E43+E50+E51+E54+E60</f>
        <v>25000</v>
      </c>
      <c r="F37" s="2">
        <f>F39+F40+F43+F50+F51+F54+F60</f>
        <v>0</v>
      </c>
      <c r="G37" s="5">
        <f>H37+I37</f>
        <v>25000</v>
      </c>
      <c r="H37" s="2">
        <f>H39+H40+H43+H50+H51+H54+H60</f>
        <v>25000</v>
      </c>
      <c r="I37" s="2">
        <f>I39+I40+I43+I50+I51+I54+I60</f>
        <v>0</v>
      </c>
    </row>
    <row r="38" spans="1:9" ht="18.75">
      <c r="A38" s="116" t="s">
        <v>9</v>
      </c>
      <c r="B38" s="120"/>
      <c r="C38" s="120"/>
      <c r="D38" s="5"/>
      <c r="E38" s="2"/>
      <c r="F38" s="2"/>
      <c r="G38" s="5"/>
      <c r="H38" s="2"/>
      <c r="I38" s="2"/>
    </row>
    <row r="39" spans="1:9" ht="18.75">
      <c r="A39" s="116" t="s">
        <v>15</v>
      </c>
      <c r="B39" s="120">
        <v>244</v>
      </c>
      <c r="C39" s="120">
        <v>221</v>
      </c>
      <c r="D39" s="5">
        <f t="shared" si="0"/>
        <v>20000</v>
      </c>
      <c r="E39" s="2">
        <v>20000</v>
      </c>
      <c r="F39" s="2">
        <v>0</v>
      </c>
      <c r="G39" s="5">
        <f>H39+I39</f>
        <v>20000</v>
      </c>
      <c r="H39" s="2">
        <v>20000</v>
      </c>
      <c r="I39" s="2">
        <v>0</v>
      </c>
    </row>
    <row r="40" spans="1:9" ht="37.5">
      <c r="A40" s="116" t="s">
        <v>16</v>
      </c>
      <c r="B40" s="120" t="s">
        <v>5</v>
      </c>
      <c r="C40" s="120">
        <v>222</v>
      </c>
      <c r="D40" s="5">
        <f t="shared" si="0"/>
        <v>0</v>
      </c>
      <c r="E40" s="2">
        <f>E41+E42</f>
        <v>0</v>
      </c>
      <c r="F40" s="2">
        <f>F41+F42</f>
        <v>0</v>
      </c>
      <c r="G40" s="5">
        <f>H40+I40</f>
        <v>0</v>
      </c>
      <c r="H40" s="2">
        <f>H41+H42</f>
        <v>0</v>
      </c>
      <c r="I40" s="2">
        <f>I41+I42</f>
        <v>0</v>
      </c>
    </row>
    <row r="41" spans="1:9" ht="22.9" customHeight="1">
      <c r="A41" s="151" t="s">
        <v>6</v>
      </c>
      <c r="B41" s="120">
        <v>112</v>
      </c>
      <c r="C41" s="120">
        <v>222</v>
      </c>
      <c r="D41" s="5">
        <f t="shared" si="0"/>
        <v>0</v>
      </c>
      <c r="E41" s="2">
        <v>0</v>
      </c>
      <c r="F41" s="2">
        <v>0</v>
      </c>
      <c r="G41" s="5">
        <f>H41+I41</f>
        <v>0</v>
      </c>
      <c r="H41" s="2">
        <v>0</v>
      </c>
      <c r="I41" s="2">
        <v>0</v>
      </c>
    </row>
    <row r="42" spans="1:9" ht="18.75">
      <c r="A42" s="151"/>
      <c r="B42" s="120">
        <v>244</v>
      </c>
      <c r="C42" s="120">
        <v>222</v>
      </c>
      <c r="D42" s="5">
        <f t="shared" si="0"/>
        <v>0</v>
      </c>
      <c r="E42" s="2">
        <v>0</v>
      </c>
      <c r="F42" s="2">
        <v>0</v>
      </c>
      <c r="G42" s="5">
        <f>H42+I42</f>
        <v>0</v>
      </c>
      <c r="H42" s="2">
        <v>0</v>
      </c>
      <c r="I42" s="2">
        <v>0</v>
      </c>
    </row>
    <row r="43" spans="1:9" ht="37.5">
      <c r="A43" s="116" t="s">
        <v>17</v>
      </c>
      <c r="B43" s="120" t="s">
        <v>5</v>
      </c>
      <c r="C43" s="120">
        <v>223</v>
      </c>
      <c r="D43" s="5">
        <f t="shared" si="0"/>
        <v>0</v>
      </c>
      <c r="E43" s="2">
        <f>E45+E46+E47+E48+E49</f>
        <v>0</v>
      </c>
      <c r="F43" s="2">
        <f>F45+F46+F47+F48+F49</f>
        <v>0</v>
      </c>
      <c r="G43" s="5">
        <f>H43+I43</f>
        <v>0</v>
      </c>
      <c r="H43" s="2">
        <f>H45+H46+H47+H48+H49</f>
        <v>0</v>
      </c>
      <c r="I43" s="2">
        <f>I45+I46+I47+I48+I49</f>
        <v>0</v>
      </c>
    </row>
    <row r="44" spans="1:9" ht="18.75">
      <c r="A44" s="116" t="s">
        <v>6</v>
      </c>
      <c r="B44" s="120"/>
      <c r="C44" s="120"/>
      <c r="D44" s="5"/>
      <c r="E44" s="2"/>
      <c r="F44" s="2"/>
      <c r="G44" s="5"/>
      <c r="H44" s="2"/>
      <c r="I44" s="2"/>
    </row>
    <row r="45" spans="1:9" ht="56.25">
      <c r="A45" s="116" t="s">
        <v>18</v>
      </c>
      <c r="B45" s="120">
        <v>244</v>
      </c>
      <c r="C45" s="120">
        <v>223</v>
      </c>
      <c r="D45" s="5">
        <f t="shared" si="0"/>
        <v>0</v>
      </c>
      <c r="E45" s="2">
        <v>0</v>
      </c>
      <c r="F45" s="2">
        <v>0</v>
      </c>
      <c r="G45" s="5">
        <f t="shared" ref="G45:G50" si="2">H45+I45</f>
        <v>0</v>
      </c>
      <c r="H45" s="2">
        <v>0</v>
      </c>
      <c r="I45" s="2">
        <v>0</v>
      </c>
    </row>
    <row r="46" spans="1:9" ht="37.5">
      <c r="A46" s="116" t="s">
        <v>19</v>
      </c>
      <c r="B46" s="120">
        <v>244</v>
      </c>
      <c r="C46" s="120">
        <v>223</v>
      </c>
      <c r="D46" s="5">
        <f t="shared" si="0"/>
        <v>0</v>
      </c>
      <c r="E46" s="2">
        <v>0</v>
      </c>
      <c r="F46" s="2">
        <v>0</v>
      </c>
      <c r="G46" s="5">
        <f t="shared" si="2"/>
        <v>0</v>
      </c>
      <c r="H46" s="2">
        <v>0</v>
      </c>
      <c r="I46" s="2">
        <v>0</v>
      </c>
    </row>
    <row r="47" spans="1:9" ht="138.6" customHeight="1">
      <c r="A47" s="116" t="s">
        <v>20</v>
      </c>
      <c r="B47" s="120">
        <v>244</v>
      </c>
      <c r="C47" s="120">
        <v>223</v>
      </c>
      <c r="D47" s="5">
        <f t="shared" si="0"/>
        <v>0</v>
      </c>
      <c r="E47" s="2">
        <v>0</v>
      </c>
      <c r="F47" s="2">
        <v>0</v>
      </c>
      <c r="G47" s="5">
        <f t="shared" si="2"/>
        <v>0</v>
      </c>
      <c r="H47" s="2">
        <v>0</v>
      </c>
      <c r="I47" s="2">
        <v>0</v>
      </c>
    </row>
    <row r="48" spans="1:9" ht="75">
      <c r="A48" s="116" t="s">
        <v>21</v>
      </c>
      <c r="B48" s="120">
        <v>244</v>
      </c>
      <c r="C48" s="120">
        <v>223</v>
      </c>
      <c r="D48" s="5">
        <f t="shared" si="0"/>
        <v>0</v>
      </c>
      <c r="E48" s="2">
        <v>0</v>
      </c>
      <c r="F48" s="2">
        <v>0</v>
      </c>
      <c r="G48" s="5">
        <f t="shared" si="2"/>
        <v>0</v>
      </c>
      <c r="H48" s="2">
        <v>0</v>
      </c>
      <c r="I48" s="2">
        <v>0</v>
      </c>
    </row>
    <row r="49" spans="1:9" ht="56.25">
      <c r="A49" s="116" t="s">
        <v>22</v>
      </c>
      <c r="B49" s="120">
        <v>244</v>
      </c>
      <c r="C49" s="120">
        <v>223</v>
      </c>
      <c r="D49" s="5">
        <f t="shared" si="0"/>
        <v>0</v>
      </c>
      <c r="E49" s="2">
        <v>0</v>
      </c>
      <c r="F49" s="2">
        <v>0</v>
      </c>
      <c r="G49" s="5">
        <f t="shared" si="2"/>
        <v>0</v>
      </c>
      <c r="H49" s="2">
        <v>0</v>
      </c>
      <c r="I49" s="2">
        <v>0</v>
      </c>
    </row>
    <row r="50" spans="1:9" ht="168.75">
      <c r="A50" s="116" t="s">
        <v>23</v>
      </c>
      <c r="B50" s="120">
        <v>244</v>
      </c>
      <c r="C50" s="120">
        <v>224</v>
      </c>
      <c r="D50" s="5">
        <f t="shared" si="0"/>
        <v>0</v>
      </c>
      <c r="E50" s="2">
        <v>0</v>
      </c>
      <c r="F50" s="2">
        <v>0</v>
      </c>
      <c r="G50" s="5">
        <f t="shared" si="2"/>
        <v>0</v>
      </c>
      <c r="H50" s="2">
        <v>0</v>
      </c>
      <c r="I50" s="2">
        <v>0</v>
      </c>
    </row>
    <row r="51" spans="1:9" ht="56.25">
      <c r="A51" s="116" t="s">
        <v>24</v>
      </c>
      <c r="B51" s="120" t="s">
        <v>5</v>
      </c>
      <c r="C51" s="120">
        <v>225</v>
      </c>
      <c r="D51" s="2">
        <f t="shared" ref="D51:I51" si="3">D52+D53</f>
        <v>0</v>
      </c>
      <c r="E51" s="2">
        <f t="shared" si="3"/>
        <v>0</v>
      </c>
      <c r="F51" s="2">
        <f t="shared" si="3"/>
        <v>0</v>
      </c>
      <c r="G51" s="2">
        <f t="shared" si="3"/>
        <v>0</v>
      </c>
      <c r="H51" s="2">
        <f t="shared" si="3"/>
        <v>0</v>
      </c>
      <c r="I51" s="2">
        <f t="shared" si="3"/>
        <v>0</v>
      </c>
    </row>
    <row r="52" spans="1:9" ht="18.75">
      <c r="A52" s="151" t="s">
        <v>6</v>
      </c>
      <c r="B52" s="120">
        <v>243</v>
      </c>
      <c r="C52" s="120">
        <v>225</v>
      </c>
      <c r="D52" s="5">
        <f t="shared" si="0"/>
        <v>0</v>
      </c>
      <c r="E52" s="2">
        <v>0</v>
      </c>
      <c r="F52" s="2">
        <v>0</v>
      </c>
      <c r="G52" s="5">
        <f t="shared" ref="G52:G85" si="4">H52+I52</f>
        <v>0</v>
      </c>
      <c r="H52" s="2">
        <v>0</v>
      </c>
      <c r="I52" s="2">
        <v>0</v>
      </c>
    </row>
    <row r="53" spans="1:9" ht="18.75">
      <c r="A53" s="151"/>
      <c r="B53" s="120">
        <v>244</v>
      </c>
      <c r="C53" s="120">
        <v>225</v>
      </c>
      <c r="D53" s="5">
        <f t="shared" si="0"/>
        <v>0</v>
      </c>
      <c r="E53" s="2">
        <v>0</v>
      </c>
      <c r="F53" s="2">
        <v>0</v>
      </c>
      <c r="G53" s="5">
        <f t="shared" si="4"/>
        <v>0</v>
      </c>
      <c r="H53" s="2">
        <v>0</v>
      </c>
      <c r="I53" s="2">
        <v>0</v>
      </c>
    </row>
    <row r="54" spans="1:9" ht="37.5">
      <c r="A54" s="116" t="s">
        <v>58</v>
      </c>
      <c r="B54" s="120" t="s">
        <v>5</v>
      </c>
      <c r="C54" s="120">
        <v>226</v>
      </c>
      <c r="D54" s="5">
        <f t="shared" si="0"/>
        <v>5000</v>
      </c>
      <c r="E54" s="2">
        <f>E55+E56+E58+E59+E57</f>
        <v>5000</v>
      </c>
      <c r="F54" s="2">
        <f>F55+F56+F58+F59+F57</f>
        <v>0</v>
      </c>
      <c r="G54" s="5">
        <f t="shared" si="4"/>
        <v>5000</v>
      </c>
      <c r="H54" s="2">
        <f>H55+H56+H58+H59+H57</f>
        <v>5000</v>
      </c>
      <c r="I54" s="2">
        <f>I55+I56+I58+I59+I57</f>
        <v>0</v>
      </c>
    </row>
    <row r="55" spans="1:9" ht="18.75">
      <c r="A55" s="151" t="s">
        <v>6</v>
      </c>
      <c r="B55" s="120">
        <v>112</v>
      </c>
      <c r="C55" s="120">
        <v>226</v>
      </c>
      <c r="D55" s="5">
        <f t="shared" si="0"/>
        <v>0</v>
      </c>
      <c r="E55" s="2">
        <v>0</v>
      </c>
      <c r="F55" s="2">
        <v>0</v>
      </c>
      <c r="G55" s="5">
        <f t="shared" si="4"/>
        <v>0</v>
      </c>
      <c r="H55" s="2">
        <v>0</v>
      </c>
      <c r="I55" s="2">
        <v>0</v>
      </c>
    </row>
    <row r="56" spans="1:9" ht="18.75">
      <c r="A56" s="151"/>
      <c r="B56" s="120">
        <v>113</v>
      </c>
      <c r="C56" s="120">
        <v>226</v>
      </c>
      <c r="D56" s="5">
        <f t="shared" si="0"/>
        <v>0</v>
      </c>
      <c r="E56" s="2">
        <v>0</v>
      </c>
      <c r="F56" s="2">
        <v>0</v>
      </c>
      <c r="G56" s="5">
        <f t="shared" si="4"/>
        <v>0</v>
      </c>
      <c r="H56" s="2">
        <v>0</v>
      </c>
      <c r="I56" s="2">
        <v>0</v>
      </c>
    </row>
    <row r="57" spans="1:9" ht="18.75">
      <c r="A57" s="151"/>
      <c r="B57" s="120">
        <v>119</v>
      </c>
      <c r="C57" s="120">
        <v>226</v>
      </c>
      <c r="D57" s="5">
        <f t="shared" si="0"/>
        <v>0</v>
      </c>
      <c r="E57" s="2">
        <v>0</v>
      </c>
      <c r="F57" s="2">
        <v>0</v>
      </c>
      <c r="G57" s="5">
        <f t="shared" si="4"/>
        <v>0</v>
      </c>
      <c r="H57" s="2">
        <v>0</v>
      </c>
      <c r="I57" s="2">
        <v>0</v>
      </c>
    </row>
    <row r="58" spans="1:9" ht="18.75">
      <c r="A58" s="151"/>
      <c r="B58" s="120">
        <v>243</v>
      </c>
      <c r="C58" s="120">
        <v>226</v>
      </c>
      <c r="D58" s="5">
        <f t="shared" si="0"/>
        <v>0</v>
      </c>
      <c r="E58" s="2">
        <v>0</v>
      </c>
      <c r="F58" s="2">
        <v>0</v>
      </c>
      <c r="G58" s="5">
        <f t="shared" si="4"/>
        <v>0</v>
      </c>
      <c r="H58" s="2">
        <v>0</v>
      </c>
      <c r="I58" s="2">
        <v>0</v>
      </c>
    </row>
    <row r="59" spans="1:9" ht="18.75">
      <c r="A59" s="151"/>
      <c r="B59" s="120">
        <v>244</v>
      </c>
      <c r="C59" s="120">
        <v>226</v>
      </c>
      <c r="D59" s="5">
        <f t="shared" si="0"/>
        <v>5000</v>
      </c>
      <c r="E59" s="2">
        <v>5000</v>
      </c>
      <c r="F59" s="2">
        <v>0</v>
      </c>
      <c r="G59" s="5">
        <f t="shared" si="4"/>
        <v>5000</v>
      </c>
      <c r="H59" s="2">
        <v>5000</v>
      </c>
      <c r="I59" s="2">
        <v>0</v>
      </c>
    </row>
    <row r="60" spans="1:9" ht="18.75">
      <c r="A60" s="116" t="s">
        <v>25</v>
      </c>
      <c r="B60" s="120">
        <v>244</v>
      </c>
      <c r="C60" s="120">
        <v>227</v>
      </c>
      <c r="D60" s="5">
        <f t="shared" si="0"/>
        <v>0</v>
      </c>
      <c r="E60" s="2"/>
      <c r="F60" s="2"/>
      <c r="G60" s="5">
        <f t="shared" si="4"/>
        <v>0</v>
      </c>
      <c r="H60" s="2"/>
      <c r="I60" s="2"/>
    </row>
    <row r="61" spans="1:9" ht="37.5">
      <c r="A61" s="116" t="s">
        <v>26</v>
      </c>
      <c r="B61" s="120" t="s">
        <v>5</v>
      </c>
      <c r="C61" s="120">
        <v>260</v>
      </c>
      <c r="D61" s="5">
        <f t="shared" si="0"/>
        <v>0</v>
      </c>
      <c r="E61" s="2">
        <f>E62+E63+E66</f>
        <v>0</v>
      </c>
      <c r="F61" s="2">
        <f>F62+F63+F66</f>
        <v>0</v>
      </c>
      <c r="G61" s="5">
        <f t="shared" si="4"/>
        <v>0</v>
      </c>
      <c r="H61" s="2">
        <f>H62+H63+H66</f>
        <v>0</v>
      </c>
      <c r="I61" s="2">
        <f>I62+I63+I66</f>
        <v>0</v>
      </c>
    </row>
    <row r="62" spans="1:9" ht="112.5">
      <c r="A62" s="116" t="s">
        <v>27</v>
      </c>
      <c r="B62" s="120">
        <v>321</v>
      </c>
      <c r="C62" s="120">
        <v>264</v>
      </c>
      <c r="D62" s="5">
        <f t="shared" si="0"/>
        <v>0</v>
      </c>
      <c r="E62" s="2">
        <v>0</v>
      </c>
      <c r="F62" s="2">
        <v>0</v>
      </c>
      <c r="G62" s="5">
        <f t="shared" si="4"/>
        <v>0</v>
      </c>
      <c r="H62" s="2">
        <v>0</v>
      </c>
      <c r="I62" s="2">
        <v>0</v>
      </c>
    </row>
    <row r="63" spans="1:9" ht="93.75">
      <c r="A63" s="116" t="s">
        <v>28</v>
      </c>
      <c r="B63" s="120" t="s">
        <v>5</v>
      </c>
      <c r="C63" s="120">
        <v>266</v>
      </c>
      <c r="D63" s="5">
        <f t="shared" si="0"/>
        <v>0</v>
      </c>
      <c r="E63" s="2">
        <f>E64+E65</f>
        <v>0</v>
      </c>
      <c r="F63" s="2">
        <f>F64+F65</f>
        <v>0</v>
      </c>
      <c r="G63" s="5">
        <f t="shared" si="4"/>
        <v>0</v>
      </c>
      <c r="H63" s="2">
        <f>H64+H65</f>
        <v>0</v>
      </c>
      <c r="I63" s="2">
        <f>I64+I65</f>
        <v>0</v>
      </c>
    </row>
    <row r="64" spans="1:9" ht="18.75">
      <c r="A64" s="151" t="s">
        <v>6</v>
      </c>
      <c r="B64" s="120">
        <v>111</v>
      </c>
      <c r="C64" s="120">
        <v>266</v>
      </c>
      <c r="D64" s="5">
        <f t="shared" si="0"/>
        <v>0</v>
      </c>
      <c r="E64" s="2">
        <v>0</v>
      </c>
      <c r="F64" s="2">
        <v>0</v>
      </c>
      <c r="G64" s="5">
        <f t="shared" si="4"/>
        <v>0</v>
      </c>
      <c r="H64" s="2">
        <v>0</v>
      </c>
      <c r="I64" s="2">
        <v>0</v>
      </c>
    </row>
    <row r="65" spans="1:9" ht="18.75">
      <c r="A65" s="151"/>
      <c r="B65" s="120">
        <v>112</v>
      </c>
      <c r="C65" s="120">
        <v>266</v>
      </c>
      <c r="D65" s="5">
        <f t="shared" si="0"/>
        <v>0</v>
      </c>
      <c r="E65" s="2">
        <v>0</v>
      </c>
      <c r="F65" s="2">
        <v>0</v>
      </c>
      <c r="G65" s="5">
        <f t="shared" si="4"/>
        <v>0</v>
      </c>
      <c r="H65" s="2">
        <v>0</v>
      </c>
      <c r="I65" s="2">
        <v>0</v>
      </c>
    </row>
    <row r="66" spans="1:9" ht="75">
      <c r="A66" s="116" t="s">
        <v>29</v>
      </c>
      <c r="B66" s="120">
        <v>112</v>
      </c>
      <c r="C66" s="120">
        <v>267</v>
      </c>
      <c r="D66" s="5">
        <f t="shared" si="0"/>
        <v>0</v>
      </c>
      <c r="E66" s="2">
        <v>0</v>
      </c>
      <c r="F66" s="2">
        <v>0</v>
      </c>
      <c r="G66" s="5">
        <f t="shared" si="4"/>
        <v>0</v>
      </c>
      <c r="H66" s="2">
        <v>0</v>
      </c>
      <c r="I66" s="2">
        <v>0</v>
      </c>
    </row>
    <row r="67" spans="1:9" ht="18.75">
      <c r="A67" s="116" t="s">
        <v>30</v>
      </c>
      <c r="B67" s="120" t="s">
        <v>5</v>
      </c>
      <c r="C67" s="120">
        <v>290</v>
      </c>
      <c r="D67" s="5">
        <f t="shared" si="0"/>
        <v>0</v>
      </c>
      <c r="E67" s="2">
        <f>E69+E73+E74+E75+E76+E82</f>
        <v>0</v>
      </c>
      <c r="F67" s="2">
        <f>F69+F73+F74+F75+F76+F82</f>
        <v>0</v>
      </c>
      <c r="G67" s="5">
        <f t="shared" si="4"/>
        <v>0</v>
      </c>
      <c r="H67" s="2">
        <f>H69+H73+H74+H75+H76+H82</f>
        <v>0</v>
      </c>
      <c r="I67" s="2">
        <f>I69+I73+I74+I75+I76+I82</f>
        <v>0</v>
      </c>
    </row>
    <row r="68" spans="1:9" ht="18.75">
      <c r="A68" s="116" t="s">
        <v>9</v>
      </c>
      <c r="B68" s="120"/>
      <c r="C68" s="120"/>
      <c r="D68" s="5">
        <f t="shared" si="0"/>
        <v>0</v>
      </c>
      <c r="E68" s="2"/>
      <c r="F68" s="2"/>
      <c r="G68" s="5">
        <f t="shared" si="4"/>
        <v>0</v>
      </c>
      <c r="H68" s="2"/>
      <c r="I68" s="2"/>
    </row>
    <row r="69" spans="1:9" ht="37.5">
      <c r="A69" s="116" t="s">
        <v>31</v>
      </c>
      <c r="B69" s="120" t="s">
        <v>5</v>
      </c>
      <c r="C69" s="120">
        <v>291</v>
      </c>
      <c r="D69" s="5">
        <f t="shared" si="0"/>
        <v>0</v>
      </c>
      <c r="E69" s="2">
        <f>E70+E71+E72</f>
        <v>0</v>
      </c>
      <c r="F69" s="2">
        <f>F70+F71+F72</f>
        <v>0</v>
      </c>
      <c r="G69" s="5">
        <f t="shared" si="4"/>
        <v>0</v>
      </c>
      <c r="H69" s="2">
        <f>H70+H71+H72</f>
        <v>0</v>
      </c>
      <c r="I69" s="2">
        <f>I70+I71+I72</f>
        <v>0</v>
      </c>
    </row>
    <row r="70" spans="1:9" ht="18.75">
      <c r="A70" s="151" t="s">
        <v>6</v>
      </c>
      <c r="B70" s="120">
        <v>851</v>
      </c>
      <c r="C70" s="120">
        <v>291</v>
      </c>
      <c r="D70" s="5">
        <f t="shared" si="0"/>
        <v>0</v>
      </c>
      <c r="E70" s="2">
        <v>0</v>
      </c>
      <c r="F70" s="2">
        <v>0</v>
      </c>
      <c r="G70" s="5">
        <f t="shared" si="4"/>
        <v>0</v>
      </c>
      <c r="H70" s="2">
        <v>0</v>
      </c>
      <c r="I70" s="2">
        <v>0</v>
      </c>
    </row>
    <row r="71" spans="1:9" ht="18.75">
      <c r="A71" s="151"/>
      <c r="B71" s="120">
        <v>852</v>
      </c>
      <c r="C71" s="120">
        <v>291</v>
      </c>
      <c r="D71" s="5">
        <f t="shared" si="0"/>
        <v>0</v>
      </c>
      <c r="E71" s="2">
        <v>0</v>
      </c>
      <c r="F71" s="2">
        <v>0</v>
      </c>
      <c r="G71" s="5">
        <f t="shared" si="4"/>
        <v>0</v>
      </c>
      <c r="H71" s="2">
        <v>0</v>
      </c>
      <c r="I71" s="2">
        <v>0</v>
      </c>
    </row>
    <row r="72" spans="1:9" ht="18.75">
      <c r="A72" s="151"/>
      <c r="B72" s="120">
        <v>853</v>
      </c>
      <c r="C72" s="120">
        <v>291</v>
      </c>
      <c r="D72" s="5">
        <f t="shared" si="0"/>
        <v>0</v>
      </c>
      <c r="E72" s="2">
        <v>0</v>
      </c>
      <c r="F72" s="2">
        <v>0</v>
      </c>
      <c r="G72" s="5">
        <f t="shared" si="4"/>
        <v>0</v>
      </c>
      <c r="H72" s="2">
        <v>0</v>
      </c>
      <c r="I72" s="2">
        <v>0</v>
      </c>
    </row>
    <row r="73" spans="1:9" ht="112.5">
      <c r="A73" s="116" t="s">
        <v>32</v>
      </c>
      <c r="B73" s="120">
        <v>853</v>
      </c>
      <c r="C73" s="120">
        <v>292</v>
      </c>
      <c r="D73" s="5">
        <f t="shared" ref="D73:D102" si="5">E73+F73</f>
        <v>0</v>
      </c>
      <c r="E73" s="2">
        <v>0</v>
      </c>
      <c r="F73" s="2">
        <v>0</v>
      </c>
      <c r="G73" s="5">
        <f t="shared" si="4"/>
        <v>0</v>
      </c>
      <c r="H73" s="2">
        <v>0</v>
      </c>
      <c r="I73" s="2">
        <v>0</v>
      </c>
    </row>
    <row r="74" spans="1:9" ht="131.25">
      <c r="A74" s="116" t="s">
        <v>33</v>
      </c>
      <c r="B74" s="120">
        <v>853</v>
      </c>
      <c r="C74" s="120">
        <v>293</v>
      </c>
      <c r="D74" s="5">
        <f t="shared" si="5"/>
        <v>0</v>
      </c>
      <c r="E74" s="2">
        <v>0</v>
      </c>
      <c r="F74" s="2">
        <v>0</v>
      </c>
      <c r="G74" s="5">
        <f t="shared" si="4"/>
        <v>0</v>
      </c>
      <c r="H74" s="2">
        <v>0</v>
      </c>
      <c r="I74" s="2">
        <v>0</v>
      </c>
    </row>
    <row r="75" spans="1:9" ht="56.25">
      <c r="A75" s="116" t="s">
        <v>158</v>
      </c>
      <c r="B75" s="120">
        <v>853</v>
      </c>
      <c r="C75" s="120">
        <v>295</v>
      </c>
      <c r="D75" s="5">
        <f t="shared" si="5"/>
        <v>0</v>
      </c>
      <c r="E75" s="2"/>
      <c r="F75" s="2">
        <v>0</v>
      </c>
      <c r="G75" s="5">
        <f t="shared" si="4"/>
        <v>0</v>
      </c>
      <c r="H75" s="2">
        <v>0</v>
      </c>
      <c r="I75" s="2">
        <v>0</v>
      </c>
    </row>
    <row r="76" spans="1:9" ht="56.25">
      <c r="A76" s="116" t="s">
        <v>34</v>
      </c>
      <c r="B76" s="120" t="s">
        <v>5</v>
      </c>
      <c r="C76" s="120">
        <v>296</v>
      </c>
      <c r="D76" s="5">
        <f t="shared" si="5"/>
        <v>0</v>
      </c>
      <c r="E76" s="2">
        <f>E77+E78+E79+E80+E81</f>
        <v>0</v>
      </c>
      <c r="F76" s="2">
        <f>F77+F78+F79+F80+F81</f>
        <v>0</v>
      </c>
      <c r="G76" s="5">
        <f t="shared" si="4"/>
        <v>0</v>
      </c>
      <c r="H76" s="2">
        <f>H77+H78+H79+H80+H81</f>
        <v>0</v>
      </c>
      <c r="I76" s="2">
        <f>I77+I78+I79+I80+I81</f>
        <v>0</v>
      </c>
    </row>
    <row r="77" spans="1:9" ht="18.75">
      <c r="A77" s="151" t="s">
        <v>6</v>
      </c>
      <c r="B77" s="120">
        <v>244</v>
      </c>
      <c r="C77" s="120">
        <v>296</v>
      </c>
      <c r="D77" s="5">
        <f t="shared" si="5"/>
        <v>0</v>
      </c>
      <c r="E77" s="2">
        <v>0</v>
      </c>
      <c r="F77" s="2">
        <v>0</v>
      </c>
      <c r="G77" s="5">
        <f t="shared" si="4"/>
        <v>0</v>
      </c>
      <c r="H77" s="2">
        <v>0</v>
      </c>
      <c r="I77" s="2">
        <v>0</v>
      </c>
    </row>
    <row r="78" spans="1:9" ht="18.75">
      <c r="A78" s="151"/>
      <c r="B78" s="120">
        <v>340</v>
      </c>
      <c r="C78" s="120">
        <v>296</v>
      </c>
      <c r="D78" s="5">
        <f t="shared" si="5"/>
        <v>0</v>
      </c>
      <c r="E78" s="2">
        <v>0</v>
      </c>
      <c r="F78" s="2">
        <v>0</v>
      </c>
      <c r="G78" s="5">
        <f t="shared" si="4"/>
        <v>0</v>
      </c>
      <c r="H78" s="2">
        <v>0</v>
      </c>
      <c r="I78" s="2">
        <v>0</v>
      </c>
    </row>
    <row r="79" spans="1:9" ht="18.75">
      <c r="A79" s="151"/>
      <c r="B79" s="120">
        <v>350</v>
      </c>
      <c r="C79" s="120">
        <v>296</v>
      </c>
      <c r="D79" s="5">
        <f t="shared" si="5"/>
        <v>0</v>
      </c>
      <c r="E79" s="2">
        <v>0</v>
      </c>
      <c r="F79" s="2">
        <v>0</v>
      </c>
      <c r="G79" s="5">
        <f t="shared" si="4"/>
        <v>0</v>
      </c>
      <c r="H79" s="2">
        <v>0</v>
      </c>
      <c r="I79" s="2">
        <v>0</v>
      </c>
    </row>
    <row r="80" spans="1:9" ht="18.75">
      <c r="A80" s="151"/>
      <c r="B80" s="120">
        <v>360</v>
      </c>
      <c r="C80" s="120">
        <v>296</v>
      </c>
      <c r="D80" s="5">
        <f t="shared" si="5"/>
        <v>0</v>
      </c>
      <c r="E80" s="2">
        <v>0</v>
      </c>
      <c r="F80" s="2">
        <v>0</v>
      </c>
      <c r="G80" s="5">
        <f t="shared" si="4"/>
        <v>0</v>
      </c>
      <c r="H80" s="2">
        <v>0</v>
      </c>
      <c r="I80" s="2">
        <v>0</v>
      </c>
    </row>
    <row r="81" spans="1:9" ht="18.75">
      <c r="A81" s="151"/>
      <c r="B81" s="120">
        <v>853</v>
      </c>
      <c r="C81" s="120">
        <v>296</v>
      </c>
      <c r="D81" s="5">
        <f t="shared" si="5"/>
        <v>0</v>
      </c>
      <c r="E81" s="2">
        <v>0</v>
      </c>
      <c r="F81" s="2">
        <v>0</v>
      </c>
      <c r="G81" s="5">
        <f t="shared" si="4"/>
        <v>0</v>
      </c>
      <c r="H81" s="2">
        <v>0</v>
      </c>
      <c r="I81" s="2">
        <v>0</v>
      </c>
    </row>
    <row r="82" spans="1:9" ht="59.45" customHeight="1">
      <c r="A82" s="116" t="s">
        <v>35</v>
      </c>
      <c r="B82" s="120" t="s">
        <v>5</v>
      </c>
      <c r="C82" s="120">
        <v>297</v>
      </c>
      <c r="D82" s="5">
        <f t="shared" si="5"/>
        <v>0</v>
      </c>
      <c r="E82" s="2">
        <f>E83+E84</f>
        <v>0</v>
      </c>
      <c r="F82" s="2">
        <f>F83+F84</f>
        <v>0</v>
      </c>
      <c r="G82" s="5">
        <f t="shared" si="4"/>
        <v>0</v>
      </c>
      <c r="H82" s="2">
        <f>H83+H84</f>
        <v>0</v>
      </c>
      <c r="I82" s="2">
        <f>I83+I84</f>
        <v>0</v>
      </c>
    </row>
    <row r="83" spans="1:9" ht="18.75">
      <c r="A83" s="151" t="s">
        <v>6</v>
      </c>
      <c r="B83" s="120">
        <v>244</v>
      </c>
      <c r="C83" s="120">
        <v>297</v>
      </c>
      <c r="D83" s="5">
        <f t="shared" si="5"/>
        <v>0</v>
      </c>
      <c r="E83" s="2">
        <v>0</v>
      </c>
      <c r="F83" s="2">
        <v>0</v>
      </c>
      <c r="G83" s="5">
        <f t="shared" si="4"/>
        <v>0</v>
      </c>
      <c r="H83" s="2">
        <v>0</v>
      </c>
      <c r="I83" s="2">
        <v>0</v>
      </c>
    </row>
    <row r="84" spans="1:9" ht="18.75">
      <c r="A84" s="151"/>
      <c r="B84" s="120">
        <v>853</v>
      </c>
      <c r="C84" s="120">
        <v>297</v>
      </c>
      <c r="D84" s="5">
        <f t="shared" si="5"/>
        <v>0</v>
      </c>
      <c r="E84" s="2">
        <v>0</v>
      </c>
      <c r="F84" s="2">
        <v>0</v>
      </c>
      <c r="G84" s="5">
        <f t="shared" si="4"/>
        <v>0</v>
      </c>
      <c r="H84" s="2">
        <v>0</v>
      </c>
      <c r="I84" s="2">
        <v>0</v>
      </c>
    </row>
    <row r="85" spans="1:9" ht="56.25">
      <c r="A85" s="116" t="s">
        <v>59</v>
      </c>
      <c r="B85" s="120" t="s">
        <v>5</v>
      </c>
      <c r="C85" s="120">
        <v>300</v>
      </c>
      <c r="D85" s="5">
        <f t="shared" si="5"/>
        <v>11000</v>
      </c>
      <c r="E85" s="2">
        <f>E87+E89+E88</f>
        <v>11000</v>
      </c>
      <c r="F85" s="2">
        <f>F87+F89+F88</f>
        <v>0</v>
      </c>
      <c r="G85" s="5">
        <f t="shared" si="4"/>
        <v>12000</v>
      </c>
      <c r="H85" s="2">
        <f>H87+H89+H88</f>
        <v>12000</v>
      </c>
      <c r="I85" s="2">
        <f>I87+I89+I88</f>
        <v>0</v>
      </c>
    </row>
    <row r="86" spans="1:9" ht="18.75">
      <c r="A86" s="116" t="s">
        <v>9</v>
      </c>
      <c r="B86" s="120"/>
      <c r="C86" s="120"/>
      <c r="D86" s="5"/>
      <c r="E86" s="2"/>
      <c r="F86" s="2"/>
      <c r="G86" s="5"/>
      <c r="H86" s="2"/>
      <c r="I86" s="2"/>
    </row>
    <row r="87" spans="1:9" ht="56.25">
      <c r="A87" s="116" t="s">
        <v>36</v>
      </c>
      <c r="B87" s="120">
        <v>244</v>
      </c>
      <c r="C87" s="120">
        <v>310</v>
      </c>
      <c r="D87" s="5">
        <f t="shared" si="5"/>
        <v>0</v>
      </c>
      <c r="E87" s="2">
        <v>0</v>
      </c>
      <c r="F87" s="2">
        <v>0</v>
      </c>
      <c r="G87" s="5">
        <f>H87+I87</f>
        <v>0</v>
      </c>
      <c r="H87" s="2">
        <v>0</v>
      </c>
      <c r="I87" s="2">
        <v>0</v>
      </c>
    </row>
    <row r="88" spans="1:9" ht="75">
      <c r="A88" s="116" t="s">
        <v>68</v>
      </c>
      <c r="B88" s="120">
        <v>244</v>
      </c>
      <c r="C88" s="120">
        <v>320</v>
      </c>
      <c r="D88" s="5">
        <f t="shared" si="5"/>
        <v>0</v>
      </c>
      <c r="E88" s="2">
        <v>0</v>
      </c>
      <c r="F88" s="2">
        <v>0</v>
      </c>
      <c r="G88" s="5">
        <f>H88+I88</f>
        <v>0</v>
      </c>
      <c r="H88" s="2">
        <v>0</v>
      </c>
      <c r="I88" s="2">
        <v>0</v>
      </c>
    </row>
    <row r="89" spans="1:9" ht="75">
      <c r="A89" s="116" t="s">
        <v>60</v>
      </c>
      <c r="B89" s="120" t="s">
        <v>5</v>
      </c>
      <c r="C89" s="120">
        <v>340</v>
      </c>
      <c r="D89" s="5">
        <f t="shared" si="5"/>
        <v>11000</v>
      </c>
      <c r="E89" s="2">
        <f>E91+E92+E93+E94+E95+E96+E97</f>
        <v>11000</v>
      </c>
      <c r="F89" s="2">
        <f>F91+F92+F93+F94+F95+F96+F97</f>
        <v>0</v>
      </c>
      <c r="G89" s="5">
        <f>H89+I89</f>
        <v>12000</v>
      </c>
      <c r="H89" s="2">
        <f>H91+H92+H93+H94+H95+H96+H97</f>
        <v>12000</v>
      </c>
      <c r="I89" s="2">
        <f>I91+I92+I93+I94+I95+I96+I97</f>
        <v>0</v>
      </c>
    </row>
    <row r="90" spans="1:9" ht="18.75">
      <c r="A90" s="116" t="s">
        <v>6</v>
      </c>
      <c r="B90" s="120"/>
      <c r="C90" s="120"/>
      <c r="D90" s="5"/>
      <c r="E90" s="2"/>
      <c r="F90" s="2"/>
      <c r="G90" s="5"/>
      <c r="H90" s="2"/>
      <c r="I90" s="2"/>
    </row>
    <row r="91" spans="1:9" ht="131.25">
      <c r="A91" s="116" t="s">
        <v>37</v>
      </c>
      <c r="B91" s="120">
        <v>244</v>
      </c>
      <c r="C91" s="120">
        <v>341</v>
      </c>
      <c r="D91" s="5">
        <f t="shared" si="5"/>
        <v>0</v>
      </c>
      <c r="E91" s="2">
        <v>0</v>
      </c>
      <c r="F91" s="2">
        <v>0</v>
      </c>
      <c r="G91" s="5">
        <f t="shared" ref="G91:G98" si="6">H91+I91</f>
        <v>0</v>
      </c>
      <c r="H91" s="2">
        <v>0</v>
      </c>
      <c r="I91" s="2">
        <v>0</v>
      </c>
    </row>
    <row r="92" spans="1:9" ht="56.25">
      <c r="A92" s="116" t="s">
        <v>38</v>
      </c>
      <c r="B92" s="120">
        <v>244</v>
      </c>
      <c r="C92" s="120">
        <v>342</v>
      </c>
      <c r="D92" s="5">
        <f t="shared" si="5"/>
        <v>0</v>
      </c>
      <c r="E92" s="2">
        <v>0</v>
      </c>
      <c r="F92" s="2">
        <v>0</v>
      </c>
      <c r="G92" s="5">
        <f t="shared" si="6"/>
        <v>0</v>
      </c>
      <c r="H92" s="2">
        <v>0</v>
      </c>
      <c r="I92" s="2">
        <v>0</v>
      </c>
    </row>
    <row r="93" spans="1:9" ht="75">
      <c r="A93" s="116" t="s">
        <v>39</v>
      </c>
      <c r="B93" s="120">
        <v>244</v>
      </c>
      <c r="C93" s="120">
        <v>343</v>
      </c>
      <c r="D93" s="5">
        <f t="shared" si="5"/>
        <v>0</v>
      </c>
      <c r="E93" s="2">
        <v>0</v>
      </c>
      <c r="F93" s="2">
        <v>0</v>
      </c>
      <c r="G93" s="5">
        <f t="shared" si="6"/>
        <v>0</v>
      </c>
      <c r="H93" s="2">
        <v>0</v>
      </c>
      <c r="I93" s="2">
        <v>0</v>
      </c>
    </row>
    <row r="94" spans="1:9" ht="75">
      <c r="A94" s="116" t="s">
        <v>40</v>
      </c>
      <c r="B94" s="120">
        <v>244</v>
      </c>
      <c r="C94" s="120">
        <v>344</v>
      </c>
      <c r="D94" s="5">
        <f t="shared" si="5"/>
        <v>0</v>
      </c>
      <c r="E94" s="2">
        <v>0</v>
      </c>
      <c r="F94" s="2">
        <v>0</v>
      </c>
      <c r="G94" s="5">
        <f t="shared" si="6"/>
        <v>0</v>
      </c>
      <c r="H94" s="2">
        <v>0</v>
      </c>
      <c r="I94" s="2">
        <v>0</v>
      </c>
    </row>
    <row r="95" spans="1:9" ht="56.25">
      <c r="A95" s="116" t="s">
        <v>41</v>
      </c>
      <c r="B95" s="120">
        <v>244</v>
      </c>
      <c r="C95" s="120">
        <v>345</v>
      </c>
      <c r="D95" s="5">
        <f t="shared" si="5"/>
        <v>0</v>
      </c>
      <c r="E95" s="2">
        <v>0</v>
      </c>
      <c r="F95" s="2">
        <v>0</v>
      </c>
      <c r="G95" s="5">
        <f t="shared" si="6"/>
        <v>0</v>
      </c>
      <c r="H95" s="2">
        <v>0</v>
      </c>
      <c r="I95" s="2">
        <v>0</v>
      </c>
    </row>
    <row r="96" spans="1:9" ht="75">
      <c r="A96" s="116" t="s">
        <v>42</v>
      </c>
      <c r="B96" s="120">
        <v>244</v>
      </c>
      <c r="C96" s="120">
        <v>346</v>
      </c>
      <c r="D96" s="5">
        <f t="shared" si="5"/>
        <v>11000</v>
      </c>
      <c r="E96" s="2">
        <v>11000</v>
      </c>
      <c r="F96" s="2">
        <v>0</v>
      </c>
      <c r="G96" s="5">
        <f t="shared" si="6"/>
        <v>12000</v>
      </c>
      <c r="H96" s="2">
        <v>12000</v>
      </c>
      <c r="I96" s="2">
        <v>0</v>
      </c>
    </row>
    <row r="97" spans="1:9" ht="112.5">
      <c r="A97" s="116" t="s">
        <v>43</v>
      </c>
      <c r="B97" s="120">
        <v>244</v>
      </c>
      <c r="C97" s="120">
        <v>349</v>
      </c>
      <c r="D97" s="5">
        <f t="shared" si="5"/>
        <v>0</v>
      </c>
      <c r="E97" s="2">
        <v>0</v>
      </c>
      <c r="F97" s="2">
        <v>0</v>
      </c>
      <c r="G97" s="5">
        <f t="shared" si="6"/>
        <v>0</v>
      </c>
      <c r="H97" s="2">
        <v>0</v>
      </c>
      <c r="I97" s="2">
        <v>0</v>
      </c>
    </row>
    <row r="98" spans="1:9" ht="56.25">
      <c r="A98" s="116" t="s">
        <v>67</v>
      </c>
      <c r="B98" s="120" t="s">
        <v>5</v>
      </c>
      <c r="C98" s="120" t="s">
        <v>5</v>
      </c>
      <c r="D98" s="5">
        <f t="shared" si="5"/>
        <v>0</v>
      </c>
      <c r="E98" s="2">
        <f>E100+E101+E102</f>
        <v>0</v>
      </c>
      <c r="F98" s="2">
        <f>F100+F101+F102</f>
        <v>0</v>
      </c>
      <c r="G98" s="5">
        <f t="shared" si="6"/>
        <v>0</v>
      </c>
      <c r="H98" s="2">
        <f>H100+H101+H102</f>
        <v>0</v>
      </c>
      <c r="I98" s="2">
        <f>I100+I101+I102</f>
        <v>0</v>
      </c>
    </row>
    <row r="99" spans="1:9" ht="18.75">
      <c r="A99" s="116" t="s">
        <v>6</v>
      </c>
      <c r="B99" s="120"/>
      <c r="C99" s="120"/>
      <c r="D99" s="5"/>
      <c r="E99" s="2"/>
      <c r="F99" s="2"/>
      <c r="G99" s="5"/>
      <c r="H99" s="2"/>
      <c r="I99" s="2"/>
    </row>
    <row r="100" spans="1:9" ht="18.75">
      <c r="A100" s="116" t="s">
        <v>194</v>
      </c>
      <c r="B100" s="120">
        <v>180</v>
      </c>
      <c r="C100" s="120" t="s">
        <v>5</v>
      </c>
      <c r="D100" s="5">
        <f t="shared" si="5"/>
        <v>0</v>
      </c>
      <c r="E100" s="2">
        <v>0</v>
      </c>
      <c r="F100" s="2">
        <v>0</v>
      </c>
      <c r="G100" s="5">
        <f>H100+I100</f>
        <v>0</v>
      </c>
      <c r="H100" s="2">
        <v>0</v>
      </c>
      <c r="I100" s="2">
        <v>0</v>
      </c>
    </row>
    <row r="101" spans="1:9" ht="56.25">
      <c r="A101" s="116" t="s">
        <v>195</v>
      </c>
      <c r="B101" s="120">
        <v>180</v>
      </c>
      <c r="C101" s="120" t="s">
        <v>5</v>
      </c>
      <c r="D101" s="5">
        <f t="shared" si="5"/>
        <v>0</v>
      </c>
      <c r="E101" s="2">
        <v>0</v>
      </c>
      <c r="F101" s="2">
        <v>0</v>
      </c>
      <c r="G101" s="5">
        <f>H101+I101</f>
        <v>0</v>
      </c>
      <c r="H101" s="2">
        <v>0</v>
      </c>
      <c r="I101" s="2">
        <v>0</v>
      </c>
    </row>
    <row r="102" spans="1:9" ht="57" thickBot="1">
      <c r="A102" s="32" t="s">
        <v>196</v>
      </c>
      <c r="B102" s="33">
        <v>180</v>
      </c>
      <c r="C102" s="33" t="s">
        <v>5</v>
      </c>
      <c r="D102" s="34">
        <f t="shared" si="5"/>
        <v>0</v>
      </c>
      <c r="E102" s="35">
        <v>0</v>
      </c>
      <c r="F102" s="35">
        <v>0</v>
      </c>
      <c r="G102" s="34">
        <f>H102+I102</f>
        <v>0</v>
      </c>
      <c r="H102" s="35">
        <v>0</v>
      </c>
      <c r="I102" s="35">
        <v>0</v>
      </c>
    </row>
    <row r="103" spans="1:9" ht="18.75">
      <c r="A103" s="29"/>
      <c r="B103" s="10"/>
      <c r="C103" s="10"/>
      <c r="D103" s="10"/>
      <c r="E103" s="10"/>
      <c r="F103" s="10"/>
    </row>
    <row r="104" spans="1:9" ht="18.75">
      <c r="A104" s="29"/>
      <c r="B104" s="10"/>
      <c r="C104" s="10"/>
      <c r="D104" s="10"/>
      <c r="E104" s="10"/>
      <c r="F104" s="10"/>
    </row>
    <row r="105" spans="1:9" ht="37.5">
      <c r="A105" s="29" t="s">
        <v>52</v>
      </c>
      <c r="B105" s="152"/>
      <c r="C105" s="152"/>
      <c r="D105" s="10"/>
      <c r="E105" s="152" t="s">
        <v>275</v>
      </c>
      <c r="F105" s="152"/>
    </row>
    <row r="106" spans="1:9" ht="18.75">
      <c r="A106" s="29"/>
      <c r="B106" s="159" t="s">
        <v>53</v>
      </c>
      <c r="C106" s="159"/>
      <c r="D106" s="10"/>
      <c r="E106" s="159" t="s">
        <v>54</v>
      </c>
      <c r="F106" s="159"/>
    </row>
    <row r="107" spans="1:9" ht="18.75">
      <c r="A107" s="29"/>
      <c r="B107" s="10"/>
      <c r="C107" s="10"/>
      <c r="D107" s="10"/>
      <c r="E107" s="10"/>
      <c r="F107" s="10"/>
    </row>
    <row r="108" spans="1:9" ht="37.5">
      <c r="A108" s="29" t="s">
        <v>55</v>
      </c>
      <c r="B108" s="152"/>
      <c r="C108" s="152"/>
      <c r="D108" s="10"/>
      <c r="E108" s="152" t="s">
        <v>276</v>
      </c>
      <c r="F108" s="152"/>
    </row>
    <row r="109" spans="1:9" ht="18.75">
      <c r="A109" s="29"/>
      <c r="B109" s="159" t="s">
        <v>53</v>
      </c>
      <c r="C109" s="159"/>
      <c r="D109" s="10"/>
      <c r="E109" s="159" t="s">
        <v>54</v>
      </c>
      <c r="F109" s="159"/>
    </row>
    <row r="110" spans="1:9" ht="18.75">
      <c r="A110" s="29"/>
      <c r="B110" s="117"/>
      <c r="C110" s="117"/>
      <c r="D110" s="10"/>
      <c r="E110" s="117"/>
      <c r="F110" s="117"/>
    </row>
    <row r="111" spans="1:9" ht="18.75">
      <c r="A111" s="29" t="s">
        <v>56</v>
      </c>
      <c r="B111" s="152"/>
      <c r="C111" s="152"/>
      <c r="D111" s="10"/>
      <c r="E111" s="152" t="s">
        <v>276</v>
      </c>
      <c r="F111" s="152"/>
    </row>
    <row r="112" spans="1:9" ht="18.75">
      <c r="A112" s="29"/>
      <c r="B112" s="159" t="s">
        <v>53</v>
      </c>
      <c r="C112" s="159"/>
      <c r="D112" s="10"/>
      <c r="E112" s="159" t="s">
        <v>54</v>
      </c>
      <c r="F112" s="159"/>
    </row>
    <row r="113" spans="1:16" ht="18.75">
      <c r="A113" s="29" t="s">
        <v>299</v>
      </c>
      <c r="B113" s="10"/>
      <c r="C113" s="10"/>
      <c r="D113" s="10"/>
      <c r="E113" s="10"/>
      <c r="F113" s="10"/>
    </row>
    <row r="114" spans="1:16" ht="18.75">
      <c r="A114" s="160" t="s">
        <v>44</v>
      </c>
      <c r="B114" s="160"/>
      <c r="C114" s="10"/>
      <c r="D114" s="10"/>
      <c r="E114" s="10"/>
      <c r="F114" s="10"/>
    </row>
    <row r="115" spans="1:16" ht="18.75">
      <c r="A115" s="219" t="s">
        <v>192</v>
      </c>
      <c r="B115" s="219"/>
      <c r="C115" s="219"/>
      <c r="D115" s="219"/>
      <c r="E115" s="219"/>
      <c r="F115" s="219"/>
      <c r="G115" s="219"/>
      <c r="H115" s="219"/>
      <c r="I115" s="219"/>
      <c r="K115" s="218" t="s">
        <v>233</v>
      </c>
      <c r="L115" s="218"/>
      <c r="M115" s="218"/>
      <c r="N115" s="218" t="s">
        <v>234</v>
      </c>
      <c r="O115" s="218"/>
      <c r="P115" s="218"/>
    </row>
    <row r="116" spans="1:16" ht="45">
      <c r="A116" s="54" t="s">
        <v>236</v>
      </c>
      <c r="B116" s="57" t="s">
        <v>5</v>
      </c>
      <c r="C116" s="57" t="s">
        <v>5</v>
      </c>
      <c r="D116" s="5">
        <f>E116+F116</f>
        <v>0</v>
      </c>
      <c r="E116" s="2"/>
      <c r="F116" s="4"/>
      <c r="G116" s="5">
        <f>H116+I116</f>
        <v>0</v>
      </c>
      <c r="H116" s="2"/>
      <c r="I116" s="4"/>
      <c r="J116" s="36"/>
      <c r="K116" s="71" t="s">
        <v>230</v>
      </c>
      <c r="L116" s="71" t="s">
        <v>231</v>
      </c>
      <c r="M116" s="71" t="s">
        <v>232</v>
      </c>
      <c r="N116" s="71" t="s">
        <v>230</v>
      </c>
      <c r="O116" s="71" t="s">
        <v>231</v>
      </c>
      <c r="P116" s="71" t="s">
        <v>232</v>
      </c>
    </row>
    <row r="117" spans="1:16" ht="18.75">
      <c r="A117" s="54" t="s">
        <v>7</v>
      </c>
      <c r="B117" s="57" t="s">
        <v>5</v>
      </c>
      <c r="C117" s="57">
        <v>900</v>
      </c>
      <c r="D117" s="5">
        <f>E117+F117</f>
        <v>36000</v>
      </c>
      <c r="E117" s="2">
        <f>E120+E148+E162+E190</f>
        <v>36000</v>
      </c>
      <c r="F117" s="2">
        <f>F120+F148</f>
        <v>0</v>
      </c>
      <c r="G117" s="5">
        <f>H117+I117</f>
        <v>37000</v>
      </c>
      <c r="H117" s="2">
        <f>H120+H148+H162+H190</f>
        <v>37000</v>
      </c>
      <c r="I117" s="2">
        <f>I120+I148</f>
        <v>0</v>
      </c>
      <c r="J117" s="36"/>
      <c r="K117" s="72">
        <f>E31+E32+E33+E35+E41+E55+E56+E57+E62+E64+E65+E66+E70+E71+E72+E73+E74+E75+E78+E79+E80+E81+E84</f>
        <v>0</v>
      </c>
      <c r="L117" s="72">
        <f>K117+D117</f>
        <v>36000</v>
      </c>
      <c r="M117" s="72">
        <f>L117-E25</f>
        <v>0</v>
      </c>
      <c r="N117" s="72">
        <f>H31+H32+H33+H35+H41+H55+H56+H57+H62+H64+H65+H66+H70+H71+H72+H73+H74+H75+H78+H79+H80+H81+H84</f>
        <v>0</v>
      </c>
      <c r="O117" s="72">
        <f>N117+G117</f>
        <v>37000</v>
      </c>
      <c r="P117" s="72">
        <f>O117-H25</f>
        <v>0</v>
      </c>
    </row>
    <row r="118" spans="1:16" ht="18.75">
      <c r="A118" s="54" t="s">
        <v>6</v>
      </c>
      <c r="B118" s="57"/>
      <c r="C118" s="57"/>
      <c r="D118" s="5"/>
      <c r="E118" s="2"/>
      <c r="F118" s="4"/>
      <c r="G118" s="5"/>
      <c r="H118" s="2"/>
      <c r="I118" s="4"/>
      <c r="J118" s="36"/>
      <c r="K118" s="36"/>
      <c r="L118" s="36"/>
    </row>
    <row r="119" spans="1:16" ht="17.45" customHeight="1">
      <c r="A119" s="220" t="s">
        <v>200</v>
      </c>
      <c r="B119" s="221"/>
      <c r="C119" s="221"/>
      <c r="D119" s="221"/>
      <c r="E119" s="221"/>
      <c r="F119" s="221"/>
      <c r="G119" s="221"/>
      <c r="H119" s="221"/>
      <c r="I119" s="221"/>
      <c r="J119" s="76"/>
      <c r="K119" s="76"/>
      <c r="L119" s="76"/>
    </row>
    <row r="120" spans="1:16" ht="18.75">
      <c r="A120" s="54" t="s">
        <v>8</v>
      </c>
      <c r="B120" s="57" t="s">
        <v>5</v>
      </c>
      <c r="C120" s="57">
        <v>200</v>
      </c>
      <c r="D120" s="5">
        <f t="shared" ref="D120:D152" si="7">E120+F120</f>
        <v>0</v>
      </c>
      <c r="E120" s="2">
        <f>E122+E125+E144</f>
        <v>0</v>
      </c>
      <c r="F120" s="2">
        <f>F122+F125+F144</f>
        <v>0</v>
      </c>
      <c r="G120" s="5">
        <f>H120+I120</f>
        <v>0</v>
      </c>
      <c r="H120" s="2">
        <f>H122+H125+H144</f>
        <v>0</v>
      </c>
      <c r="I120" s="2">
        <f>I122+I125+I144</f>
        <v>0</v>
      </c>
      <c r="J120" s="36"/>
      <c r="K120" s="36"/>
      <c r="L120" s="36"/>
    </row>
    <row r="121" spans="1:16" ht="18.75">
      <c r="A121" s="54" t="s">
        <v>9</v>
      </c>
      <c r="B121" s="57"/>
      <c r="C121" s="57"/>
      <c r="D121" s="5"/>
      <c r="E121" s="2"/>
      <c r="F121" s="2"/>
      <c r="G121" s="5"/>
      <c r="H121" s="2"/>
      <c r="I121" s="2"/>
      <c r="J121" s="36"/>
      <c r="K121" s="36"/>
      <c r="L121" s="36"/>
    </row>
    <row r="122" spans="1:16" ht="75">
      <c r="A122" s="54" t="s">
        <v>10</v>
      </c>
      <c r="B122" s="57" t="s">
        <v>5</v>
      </c>
      <c r="C122" s="57">
        <v>210</v>
      </c>
      <c r="D122" s="5">
        <f t="shared" si="7"/>
        <v>0</v>
      </c>
      <c r="E122" s="2">
        <f>E124</f>
        <v>0</v>
      </c>
      <c r="F122" s="2">
        <f>F124</f>
        <v>0</v>
      </c>
      <c r="G122" s="5">
        <f>H122+I122</f>
        <v>0</v>
      </c>
      <c r="H122" s="2">
        <f>H124</f>
        <v>0</v>
      </c>
      <c r="I122" s="2">
        <f>I124</f>
        <v>0</v>
      </c>
      <c r="J122" s="36"/>
      <c r="K122" s="36"/>
      <c r="L122" s="36"/>
    </row>
    <row r="123" spans="1:16" ht="18.75">
      <c r="A123" s="54" t="s">
        <v>9</v>
      </c>
      <c r="B123" s="57"/>
      <c r="C123" s="57"/>
      <c r="D123" s="5"/>
      <c r="E123" s="2"/>
      <c r="F123" s="2"/>
      <c r="G123" s="5"/>
      <c r="H123" s="2"/>
      <c r="I123" s="2"/>
      <c r="J123" s="36"/>
      <c r="K123" s="36"/>
      <c r="L123" s="36"/>
    </row>
    <row r="124" spans="1:16" ht="93.75">
      <c r="A124" s="54" t="s">
        <v>201</v>
      </c>
      <c r="B124" s="57">
        <v>244</v>
      </c>
      <c r="C124" s="57">
        <v>214</v>
      </c>
      <c r="D124" s="5">
        <f>E124+F124</f>
        <v>0</v>
      </c>
      <c r="E124" s="2"/>
      <c r="F124" s="2"/>
      <c r="G124" s="5">
        <f>H124+I124</f>
        <v>0</v>
      </c>
      <c r="H124" s="2"/>
      <c r="I124" s="2"/>
      <c r="J124" s="36"/>
      <c r="K124" s="36"/>
      <c r="L124" s="36"/>
    </row>
    <row r="125" spans="1:16" ht="37.5">
      <c r="A125" s="54" t="s">
        <v>14</v>
      </c>
      <c r="B125" s="57" t="s">
        <v>5</v>
      </c>
      <c r="C125" s="57">
        <v>220</v>
      </c>
      <c r="D125" s="5">
        <f t="shared" si="7"/>
        <v>0</v>
      </c>
      <c r="E125" s="2">
        <f>E127+E128+E129+E136+E137+E140+E143</f>
        <v>0</v>
      </c>
      <c r="F125" s="2">
        <f>F127+F128+F129+F136+F137+F140+F143</f>
        <v>0</v>
      </c>
      <c r="G125" s="5">
        <f>H125+I125</f>
        <v>0</v>
      </c>
      <c r="H125" s="2">
        <f>H127+H128+H129+H136+H137+H140+H143</f>
        <v>0</v>
      </c>
      <c r="I125" s="2">
        <f>I127+I128+I129+I136+I137+I140+I143</f>
        <v>0</v>
      </c>
      <c r="J125" s="36"/>
      <c r="K125" s="36"/>
      <c r="L125" s="36"/>
    </row>
    <row r="126" spans="1:16" ht="18.75">
      <c r="A126" s="54" t="s">
        <v>9</v>
      </c>
      <c r="B126" s="57"/>
      <c r="C126" s="57"/>
      <c r="D126" s="5"/>
      <c r="E126" s="2"/>
      <c r="F126" s="2"/>
      <c r="G126" s="5"/>
      <c r="H126" s="2"/>
      <c r="I126" s="2"/>
      <c r="J126" s="36"/>
      <c r="K126" s="36"/>
      <c r="L126" s="36"/>
    </row>
    <row r="127" spans="1:16" ht="18.75">
      <c r="A127" s="54" t="s">
        <v>15</v>
      </c>
      <c r="B127" s="57">
        <v>244</v>
      </c>
      <c r="C127" s="57">
        <v>221</v>
      </c>
      <c r="D127" s="5">
        <f t="shared" si="7"/>
        <v>0</v>
      </c>
      <c r="E127" s="2"/>
      <c r="F127" s="2"/>
      <c r="G127" s="5">
        <f>H127+I127</f>
        <v>0</v>
      </c>
      <c r="H127" s="2"/>
      <c r="I127" s="2"/>
      <c r="J127" s="36"/>
      <c r="K127" s="36"/>
      <c r="L127" s="36"/>
    </row>
    <row r="128" spans="1:16" ht="37.5">
      <c r="A128" s="54" t="s">
        <v>16</v>
      </c>
      <c r="B128" s="57">
        <v>244</v>
      </c>
      <c r="C128" s="57">
        <v>222</v>
      </c>
      <c r="D128" s="5">
        <f t="shared" si="7"/>
        <v>0</v>
      </c>
      <c r="E128" s="2"/>
      <c r="F128" s="2"/>
      <c r="G128" s="5">
        <f>H128+I128</f>
        <v>0</v>
      </c>
      <c r="H128" s="2"/>
      <c r="I128" s="2"/>
      <c r="J128" s="36"/>
      <c r="K128" s="36"/>
      <c r="L128" s="36"/>
    </row>
    <row r="129" spans="1:12" ht="37.5">
      <c r="A129" s="54" t="s">
        <v>17</v>
      </c>
      <c r="B129" s="57" t="s">
        <v>5</v>
      </c>
      <c r="C129" s="57">
        <v>223</v>
      </c>
      <c r="D129" s="5">
        <f t="shared" si="7"/>
        <v>0</v>
      </c>
      <c r="E129" s="2">
        <f>E131+E132+E133+E134+E135</f>
        <v>0</v>
      </c>
      <c r="F129" s="2">
        <f>F131+F132+F133+F134+F135</f>
        <v>0</v>
      </c>
      <c r="G129" s="5">
        <f>H129+I129</f>
        <v>0</v>
      </c>
      <c r="H129" s="2">
        <f>H131+H132+H133+H134+H135</f>
        <v>0</v>
      </c>
      <c r="I129" s="2">
        <f>I131+I132+I133+I134+I135</f>
        <v>0</v>
      </c>
      <c r="J129" s="36"/>
      <c r="K129" s="36"/>
      <c r="L129" s="36"/>
    </row>
    <row r="130" spans="1:12" ht="18.75">
      <c r="A130" s="54" t="s">
        <v>6</v>
      </c>
      <c r="B130" s="57"/>
      <c r="C130" s="57"/>
      <c r="D130" s="5"/>
      <c r="E130" s="2"/>
      <c r="F130" s="2"/>
      <c r="G130" s="5"/>
      <c r="H130" s="2"/>
      <c r="I130" s="2"/>
      <c r="J130" s="36"/>
      <c r="K130" s="36"/>
      <c r="L130" s="36"/>
    </row>
    <row r="131" spans="1:12" ht="56.25">
      <c r="A131" s="54" t="s">
        <v>18</v>
      </c>
      <c r="B131" s="57">
        <v>244</v>
      </c>
      <c r="C131" s="57">
        <v>223</v>
      </c>
      <c r="D131" s="5">
        <f t="shared" si="7"/>
        <v>0</v>
      </c>
      <c r="E131" s="2"/>
      <c r="F131" s="2"/>
      <c r="G131" s="5">
        <f t="shared" ref="G131:G136" si="8">H131+I131</f>
        <v>0</v>
      </c>
      <c r="H131" s="2"/>
      <c r="I131" s="2"/>
      <c r="J131" s="36"/>
      <c r="K131" s="36"/>
      <c r="L131" s="36"/>
    </row>
    <row r="132" spans="1:12" ht="37.5">
      <c r="A132" s="54" t="s">
        <v>19</v>
      </c>
      <c r="B132" s="57">
        <v>244</v>
      </c>
      <c r="C132" s="57">
        <v>223</v>
      </c>
      <c r="D132" s="5">
        <f t="shared" si="7"/>
        <v>0</v>
      </c>
      <c r="E132" s="2"/>
      <c r="F132" s="2"/>
      <c r="G132" s="5">
        <f t="shared" si="8"/>
        <v>0</v>
      </c>
      <c r="H132" s="2"/>
      <c r="I132" s="2"/>
      <c r="J132" s="36"/>
      <c r="K132" s="36"/>
      <c r="L132" s="36"/>
    </row>
    <row r="133" spans="1:12" ht="75">
      <c r="A133" s="54" t="s">
        <v>20</v>
      </c>
      <c r="B133" s="57">
        <v>244</v>
      </c>
      <c r="C133" s="57">
        <v>223</v>
      </c>
      <c r="D133" s="5">
        <f t="shared" si="7"/>
        <v>0</v>
      </c>
      <c r="E133" s="2"/>
      <c r="F133" s="2"/>
      <c r="G133" s="5">
        <f t="shared" si="8"/>
        <v>0</v>
      </c>
      <c r="H133" s="2"/>
      <c r="I133" s="2"/>
      <c r="J133" s="36"/>
      <c r="K133" s="36"/>
      <c r="L133" s="36"/>
    </row>
    <row r="134" spans="1:12" ht="75">
      <c r="A134" s="54" t="s">
        <v>21</v>
      </c>
      <c r="B134" s="57">
        <v>244</v>
      </c>
      <c r="C134" s="57">
        <v>223</v>
      </c>
      <c r="D134" s="5">
        <f t="shared" si="7"/>
        <v>0</v>
      </c>
      <c r="E134" s="2"/>
      <c r="F134" s="2"/>
      <c r="G134" s="5">
        <f t="shared" si="8"/>
        <v>0</v>
      </c>
      <c r="H134" s="2"/>
      <c r="I134" s="2"/>
      <c r="J134" s="36"/>
      <c r="K134" s="36"/>
      <c r="L134" s="36"/>
    </row>
    <row r="135" spans="1:12" ht="56.25">
      <c r="A135" s="54" t="s">
        <v>22</v>
      </c>
      <c r="B135" s="57">
        <v>244</v>
      </c>
      <c r="C135" s="57">
        <v>223</v>
      </c>
      <c r="D135" s="5">
        <f t="shared" si="7"/>
        <v>0</v>
      </c>
      <c r="E135" s="2"/>
      <c r="F135" s="2"/>
      <c r="G135" s="5">
        <f t="shared" si="8"/>
        <v>0</v>
      </c>
      <c r="H135" s="2"/>
      <c r="I135" s="2"/>
      <c r="J135" s="36"/>
      <c r="K135" s="36"/>
      <c r="L135" s="36"/>
    </row>
    <row r="136" spans="1:12" ht="168.75">
      <c r="A136" s="54" t="s">
        <v>23</v>
      </c>
      <c r="B136" s="57">
        <v>244</v>
      </c>
      <c r="C136" s="57">
        <v>224</v>
      </c>
      <c r="D136" s="5">
        <f t="shared" si="7"/>
        <v>0</v>
      </c>
      <c r="E136" s="2"/>
      <c r="F136" s="2"/>
      <c r="G136" s="5">
        <f t="shared" si="8"/>
        <v>0</v>
      </c>
      <c r="H136" s="2"/>
      <c r="I136" s="2"/>
      <c r="J136" s="36"/>
      <c r="K136" s="36"/>
      <c r="L136" s="36"/>
    </row>
    <row r="137" spans="1:12" ht="56.25">
      <c r="A137" s="54" t="s">
        <v>24</v>
      </c>
      <c r="B137" s="57" t="s">
        <v>5</v>
      </c>
      <c r="C137" s="57">
        <v>225</v>
      </c>
      <c r="D137" s="2">
        <f t="shared" ref="D137:I137" si="9">D138+D139</f>
        <v>0</v>
      </c>
      <c r="E137" s="2">
        <f t="shared" si="9"/>
        <v>0</v>
      </c>
      <c r="F137" s="2">
        <f t="shared" si="9"/>
        <v>0</v>
      </c>
      <c r="G137" s="2">
        <f t="shared" si="9"/>
        <v>0</v>
      </c>
      <c r="H137" s="2">
        <f t="shared" si="9"/>
        <v>0</v>
      </c>
      <c r="I137" s="2">
        <f t="shared" si="9"/>
        <v>0</v>
      </c>
      <c r="J137" s="36"/>
      <c r="K137" s="36"/>
      <c r="L137" s="36"/>
    </row>
    <row r="138" spans="1:12" ht="18.75">
      <c r="A138" s="151" t="s">
        <v>6</v>
      </c>
      <c r="B138" s="57">
        <v>243</v>
      </c>
      <c r="C138" s="57">
        <v>225</v>
      </c>
      <c r="D138" s="5">
        <f t="shared" si="7"/>
        <v>0</v>
      </c>
      <c r="E138" s="2"/>
      <c r="F138" s="2"/>
      <c r="G138" s="5">
        <f t="shared" ref="G138:G148" si="10">H138+I138</f>
        <v>0</v>
      </c>
      <c r="H138" s="2"/>
      <c r="I138" s="2"/>
      <c r="J138" s="36"/>
      <c r="K138" s="36"/>
      <c r="L138" s="36"/>
    </row>
    <row r="139" spans="1:12" ht="18.75">
      <c r="A139" s="151"/>
      <c r="B139" s="57">
        <v>244</v>
      </c>
      <c r="C139" s="57">
        <v>225</v>
      </c>
      <c r="D139" s="5">
        <f t="shared" si="7"/>
        <v>0</v>
      </c>
      <c r="E139" s="2"/>
      <c r="F139" s="2"/>
      <c r="G139" s="5">
        <f t="shared" si="10"/>
        <v>0</v>
      </c>
      <c r="H139" s="2"/>
      <c r="I139" s="2"/>
      <c r="J139" s="36"/>
      <c r="K139" s="36"/>
      <c r="L139" s="36"/>
    </row>
    <row r="140" spans="1:12" ht="37.5">
      <c r="A140" s="54" t="s">
        <v>58</v>
      </c>
      <c r="B140" s="57" t="s">
        <v>5</v>
      </c>
      <c r="C140" s="57">
        <v>226</v>
      </c>
      <c r="D140" s="5">
        <f t="shared" si="7"/>
        <v>0</v>
      </c>
      <c r="E140" s="2">
        <f>E141+E142</f>
        <v>0</v>
      </c>
      <c r="F140" s="2">
        <f>F141+F142</f>
        <v>0</v>
      </c>
      <c r="G140" s="5">
        <f t="shared" si="10"/>
        <v>0</v>
      </c>
      <c r="H140" s="2">
        <f>H141+H142</f>
        <v>0</v>
      </c>
      <c r="I140" s="2">
        <f>I141+I142</f>
        <v>0</v>
      </c>
      <c r="J140" s="36"/>
      <c r="K140" s="36"/>
      <c r="L140" s="36"/>
    </row>
    <row r="141" spans="1:12" ht="18.75">
      <c r="A141" s="151" t="s">
        <v>6</v>
      </c>
      <c r="B141" s="57">
        <v>243</v>
      </c>
      <c r="C141" s="57">
        <v>226</v>
      </c>
      <c r="D141" s="5">
        <f t="shared" si="7"/>
        <v>0</v>
      </c>
      <c r="E141" s="2"/>
      <c r="F141" s="2"/>
      <c r="G141" s="5">
        <f t="shared" si="10"/>
        <v>0</v>
      </c>
      <c r="H141" s="2"/>
      <c r="I141" s="2"/>
      <c r="J141" s="36"/>
      <c r="K141" s="36"/>
      <c r="L141" s="36"/>
    </row>
    <row r="142" spans="1:12" ht="18.75">
      <c r="A142" s="151"/>
      <c r="B142" s="57">
        <v>244</v>
      </c>
      <c r="C142" s="57">
        <v>226</v>
      </c>
      <c r="D142" s="5">
        <f t="shared" si="7"/>
        <v>0</v>
      </c>
      <c r="E142" s="2"/>
      <c r="F142" s="2"/>
      <c r="G142" s="5">
        <f t="shared" si="10"/>
        <v>0</v>
      </c>
      <c r="H142" s="2"/>
      <c r="I142" s="2"/>
      <c r="J142" s="36"/>
      <c r="K142" s="36"/>
      <c r="L142" s="36"/>
    </row>
    <row r="143" spans="1:12" ht="18.75">
      <c r="A143" s="54" t="s">
        <v>25</v>
      </c>
      <c r="B143" s="57">
        <v>244</v>
      </c>
      <c r="C143" s="57">
        <v>227</v>
      </c>
      <c r="D143" s="5">
        <f t="shared" si="7"/>
        <v>0</v>
      </c>
      <c r="E143" s="2"/>
      <c r="F143" s="2"/>
      <c r="G143" s="5">
        <f t="shared" si="10"/>
        <v>0</v>
      </c>
      <c r="H143" s="2"/>
      <c r="I143" s="2"/>
      <c r="J143" s="36"/>
      <c r="K143" s="36"/>
      <c r="L143" s="36"/>
    </row>
    <row r="144" spans="1:12" ht="18.75">
      <c r="A144" s="54" t="s">
        <v>30</v>
      </c>
      <c r="B144" s="57" t="s">
        <v>5</v>
      </c>
      <c r="C144" s="57">
        <v>290</v>
      </c>
      <c r="D144" s="5">
        <f t="shared" si="7"/>
        <v>0</v>
      </c>
      <c r="E144" s="2">
        <f>E146+E147</f>
        <v>0</v>
      </c>
      <c r="F144" s="2">
        <f>F146+F147</f>
        <v>0</v>
      </c>
      <c r="G144" s="5">
        <f t="shared" si="10"/>
        <v>0</v>
      </c>
      <c r="H144" s="2">
        <f>H146+H147</f>
        <v>0</v>
      </c>
      <c r="I144" s="2">
        <f>I146+I147</f>
        <v>0</v>
      </c>
      <c r="J144" s="36"/>
      <c r="K144" s="36"/>
      <c r="L144" s="36"/>
    </row>
    <row r="145" spans="1:12" ht="18.75">
      <c r="A145" s="54" t="s">
        <v>9</v>
      </c>
      <c r="B145" s="57"/>
      <c r="C145" s="57"/>
      <c r="D145" s="5">
        <f t="shared" si="7"/>
        <v>0</v>
      </c>
      <c r="E145" s="2"/>
      <c r="F145" s="2"/>
      <c r="G145" s="5">
        <f t="shared" si="10"/>
        <v>0</v>
      </c>
      <c r="H145" s="2"/>
      <c r="I145" s="2"/>
      <c r="J145" s="36"/>
      <c r="K145" s="36"/>
      <c r="L145" s="36"/>
    </row>
    <row r="146" spans="1:12" ht="56.25">
      <c r="A146" s="54" t="s">
        <v>34</v>
      </c>
      <c r="B146" s="57">
        <v>244</v>
      </c>
      <c r="C146" s="57">
        <v>296</v>
      </c>
      <c r="D146" s="5">
        <f t="shared" si="7"/>
        <v>0</v>
      </c>
      <c r="E146" s="2"/>
      <c r="F146" s="2"/>
      <c r="G146" s="5">
        <f t="shared" si="10"/>
        <v>0</v>
      </c>
      <c r="H146" s="2"/>
      <c r="I146" s="2"/>
      <c r="J146" s="36"/>
      <c r="K146" s="36"/>
      <c r="L146" s="36"/>
    </row>
    <row r="147" spans="1:12" ht="56.25">
      <c r="A147" s="54" t="s">
        <v>35</v>
      </c>
      <c r="B147" s="57">
        <v>244</v>
      </c>
      <c r="C147" s="57">
        <v>297</v>
      </c>
      <c r="D147" s="5">
        <f t="shared" si="7"/>
        <v>0</v>
      </c>
      <c r="E147" s="2"/>
      <c r="F147" s="2"/>
      <c r="G147" s="5">
        <f t="shared" si="10"/>
        <v>0</v>
      </c>
      <c r="H147" s="2"/>
      <c r="I147" s="2"/>
      <c r="J147" s="36"/>
      <c r="K147" s="36"/>
      <c r="L147" s="36"/>
    </row>
    <row r="148" spans="1:12" ht="56.25">
      <c r="A148" s="54" t="s">
        <v>59</v>
      </c>
      <c r="B148" s="57" t="s">
        <v>5</v>
      </c>
      <c r="C148" s="57">
        <v>300</v>
      </c>
      <c r="D148" s="5">
        <f t="shared" si="7"/>
        <v>0</v>
      </c>
      <c r="E148" s="2">
        <f>E150+E152+E151</f>
        <v>0</v>
      </c>
      <c r="F148" s="2">
        <f>F150+F152+F151</f>
        <v>0</v>
      </c>
      <c r="G148" s="5">
        <f t="shared" si="10"/>
        <v>0</v>
      </c>
      <c r="H148" s="2">
        <f>H150+H152+H151</f>
        <v>0</v>
      </c>
      <c r="I148" s="2">
        <f>I150+I152+I151</f>
        <v>0</v>
      </c>
      <c r="J148" s="36"/>
      <c r="K148" s="36"/>
      <c r="L148" s="36"/>
    </row>
    <row r="149" spans="1:12" ht="18.75">
      <c r="A149" s="54" t="s">
        <v>9</v>
      </c>
      <c r="B149" s="57"/>
      <c r="C149" s="57"/>
      <c r="D149" s="5"/>
      <c r="E149" s="2"/>
      <c r="F149" s="2"/>
      <c r="G149" s="5"/>
      <c r="H149" s="2"/>
      <c r="I149" s="2"/>
      <c r="J149" s="36"/>
      <c r="K149" s="36"/>
      <c r="L149" s="36"/>
    </row>
    <row r="150" spans="1:12" ht="56.25">
      <c r="A150" s="54" t="s">
        <v>36</v>
      </c>
      <c r="B150" s="57">
        <v>244</v>
      </c>
      <c r="C150" s="57">
        <v>310</v>
      </c>
      <c r="D150" s="5">
        <f t="shared" si="7"/>
        <v>0</v>
      </c>
      <c r="E150" s="2"/>
      <c r="F150" s="2"/>
      <c r="G150" s="5">
        <f>H150+I150</f>
        <v>0</v>
      </c>
      <c r="H150" s="2"/>
      <c r="I150" s="2"/>
      <c r="J150" s="36"/>
      <c r="K150" s="36"/>
      <c r="L150" s="36"/>
    </row>
    <row r="151" spans="1:12" ht="75">
      <c r="A151" s="54" t="s">
        <v>68</v>
      </c>
      <c r="B151" s="57">
        <v>244</v>
      </c>
      <c r="C151" s="57">
        <v>320</v>
      </c>
      <c r="D151" s="5">
        <f t="shared" si="7"/>
        <v>0</v>
      </c>
      <c r="E151" s="2"/>
      <c r="F151" s="2"/>
      <c r="G151" s="5">
        <f>H151+I151</f>
        <v>0</v>
      </c>
      <c r="H151" s="2"/>
      <c r="I151" s="2"/>
      <c r="J151" s="36"/>
      <c r="K151" s="36"/>
      <c r="L151" s="36"/>
    </row>
    <row r="152" spans="1:12" ht="75">
      <c r="A152" s="54" t="s">
        <v>60</v>
      </c>
      <c r="B152" s="57" t="s">
        <v>5</v>
      </c>
      <c r="C152" s="57">
        <v>340</v>
      </c>
      <c r="D152" s="5">
        <f t="shared" si="7"/>
        <v>0</v>
      </c>
      <c r="E152" s="2">
        <f>E154+E155+E156+E157+E158+E159+E160</f>
        <v>0</v>
      </c>
      <c r="F152" s="2">
        <f>F154+F155+F156+F157+F158+F159+F160</f>
        <v>0</v>
      </c>
      <c r="G152" s="5">
        <f>H152+I152</f>
        <v>0</v>
      </c>
      <c r="H152" s="2">
        <f>H154+H155+H156+H157+H158+H159+H160</f>
        <v>0</v>
      </c>
      <c r="I152" s="2">
        <f>I154+I155+I156+I157+I158+I159+I160</f>
        <v>0</v>
      </c>
      <c r="J152" s="36"/>
      <c r="K152" s="36"/>
      <c r="L152" s="36"/>
    </row>
    <row r="153" spans="1:12" ht="18.75">
      <c r="A153" s="54" t="s">
        <v>6</v>
      </c>
      <c r="B153" s="57"/>
      <c r="C153" s="57"/>
      <c r="D153" s="5"/>
      <c r="E153" s="2"/>
      <c r="F153" s="2"/>
      <c r="G153" s="5"/>
      <c r="H153" s="2"/>
      <c r="I153" s="2"/>
      <c r="J153" s="36"/>
      <c r="K153" s="36"/>
      <c r="L153" s="36"/>
    </row>
    <row r="154" spans="1:12" ht="131.25">
      <c r="A154" s="54" t="s">
        <v>37</v>
      </c>
      <c r="B154" s="57">
        <v>244</v>
      </c>
      <c r="C154" s="57">
        <v>341</v>
      </c>
      <c r="D154" s="5">
        <f t="shared" ref="D154:D160" si="11">E154+F154</f>
        <v>0</v>
      </c>
      <c r="E154" s="2"/>
      <c r="F154" s="2"/>
      <c r="G154" s="5">
        <f t="shared" ref="G154:G160" si="12">H154+I154</f>
        <v>0</v>
      </c>
      <c r="H154" s="2"/>
      <c r="I154" s="2"/>
      <c r="J154" s="36"/>
      <c r="K154" s="36"/>
      <c r="L154" s="36"/>
    </row>
    <row r="155" spans="1:12" ht="56.25">
      <c r="A155" s="54" t="s">
        <v>38</v>
      </c>
      <c r="B155" s="57">
        <v>244</v>
      </c>
      <c r="C155" s="57">
        <v>342</v>
      </c>
      <c r="D155" s="5">
        <f t="shared" si="11"/>
        <v>0</v>
      </c>
      <c r="E155" s="2"/>
      <c r="F155" s="2"/>
      <c r="G155" s="5">
        <f t="shared" si="12"/>
        <v>0</v>
      </c>
      <c r="H155" s="2"/>
      <c r="I155" s="2"/>
      <c r="J155" s="36"/>
      <c r="K155" s="36"/>
      <c r="L155" s="36"/>
    </row>
    <row r="156" spans="1:12" ht="75">
      <c r="A156" s="54" t="s">
        <v>39</v>
      </c>
      <c r="B156" s="57">
        <v>244</v>
      </c>
      <c r="C156" s="57">
        <v>343</v>
      </c>
      <c r="D156" s="5">
        <f t="shared" si="11"/>
        <v>0</v>
      </c>
      <c r="E156" s="2"/>
      <c r="F156" s="2"/>
      <c r="G156" s="5">
        <f t="shared" si="12"/>
        <v>0</v>
      </c>
      <c r="H156" s="2"/>
      <c r="I156" s="2"/>
      <c r="J156" s="36"/>
      <c r="K156" s="36"/>
      <c r="L156" s="36"/>
    </row>
    <row r="157" spans="1:12" ht="75">
      <c r="A157" s="54" t="s">
        <v>40</v>
      </c>
      <c r="B157" s="57">
        <v>244</v>
      </c>
      <c r="C157" s="57">
        <v>344</v>
      </c>
      <c r="D157" s="5">
        <f t="shared" si="11"/>
        <v>0</v>
      </c>
      <c r="E157" s="2"/>
      <c r="F157" s="2"/>
      <c r="G157" s="5">
        <f t="shared" si="12"/>
        <v>0</v>
      </c>
      <c r="H157" s="2"/>
      <c r="I157" s="2"/>
      <c r="J157" s="36"/>
      <c r="K157" s="36"/>
      <c r="L157" s="36"/>
    </row>
    <row r="158" spans="1:12" ht="56.25">
      <c r="A158" s="54" t="s">
        <v>41</v>
      </c>
      <c r="B158" s="57">
        <v>244</v>
      </c>
      <c r="C158" s="57">
        <v>345</v>
      </c>
      <c r="D158" s="5">
        <f t="shared" si="11"/>
        <v>0</v>
      </c>
      <c r="E158" s="2"/>
      <c r="F158" s="2"/>
      <c r="G158" s="5">
        <f t="shared" si="12"/>
        <v>0</v>
      </c>
      <c r="H158" s="2"/>
      <c r="I158" s="2"/>
      <c r="J158" s="36"/>
      <c r="K158" s="36"/>
      <c r="L158" s="36"/>
    </row>
    <row r="159" spans="1:12" ht="75">
      <c r="A159" s="54" t="s">
        <v>42</v>
      </c>
      <c r="B159" s="57">
        <v>244</v>
      </c>
      <c r="C159" s="57">
        <v>346</v>
      </c>
      <c r="D159" s="5">
        <f t="shared" si="11"/>
        <v>0</v>
      </c>
      <c r="E159" s="2"/>
      <c r="F159" s="2"/>
      <c r="G159" s="5">
        <f t="shared" si="12"/>
        <v>0</v>
      </c>
      <c r="H159" s="2"/>
      <c r="I159" s="2"/>
      <c r="J159" s="36"/>
      <c r="K159" s="36"/>
      <c r="L159" s="36"/>
    </row>
    <row r="160" spans="1:12" ht="112.5">
      <c r="A160" s="54" t="s">
        <v>43</v>
      </c>
      <c r="B160" s="57">
        <v>244</v>
      </c>
      <c r="C160" s="57">
        <v>349</v>
      </c>
      <c r="D160" s="5">
        <f t="shared" si="11"/>
        <v>0</v>
      </c>
      <c r="E160" s="2"/>
      <c r="F160" s="2"/>
      <c r="G160" s="5">
        <f t="shared" si="12"/>
        <v>0</v>
      </c>
      <c r="H160" s="2"/>
      <c r="I160" s="2"/>
      <c r="J160" s="36"/>
      <c r="K160" s="36"/>
      <c r="L160" s="36"/>
    </row>
    <row r="161" spans="1:12" ht="17.45" customHeight="1">
      <c r="A161" s="220" t="s">
        <v>202</v>
      </c>
      <c r="B161" s="221"/>
      <c r="C161" s="221"/>
      <c r="D161" s="221"/>
      <c r="E161" s="221"/>
      <c r="F161" s="221"/>
      <c r="G161" s="221"/>
      <c r="H161" s="221"/>
      <c r="I161" s="221"/>
      <c r="J161" s="76"/>
      <c r="K161" s="76"/>
      <c r="L161" s="76"/>
    </row>
    <row r="162" spans="1:12" ht="18.75">
      <c r="A162" s="54" t="s">
        <v>8</v>
      </c>
      <c r="B162" s="57" t="s">
        <v>5</v>
      </c>
      <c r="C162" s="57">
        <v>200</v>
      </c>
      <c r="D162" s="5">
        <f>E162+F162</f>
        <v>25000</v>
      </c>
      <c r="E162" s="2">
        <f>E164+E167+E186</f>
        <v>25000</v>
      </c>
      <c r="F162" s="2">
        <f>F164+F167+F186</f>
        <v>0</v>
      </c>
      <c r="G162" s="5">
        <f>H162+I162</f>
        <v>25000</v>
      </c>
      <c r="H162" s="2">
        <f>H164+H167+H186</f>
        <v>25000</v>
      </c>
      <c r="I162" s="2">
        <f>I164+I167+I186</f>
        <v>0</v>
      </c>
      <c r="J162" s="36"/>
      <c r="K162" s="36"/>
      <c r="L162" s="36"/>
    </row>
    <row r="163" spans="1:12" ht="18.75">
      <c r="A163" s="54" t="s">
        <v>9</v>
      </c>
      <c r="B163" s="57"/>
      <c r="C163" s="57"/>
      <c r="D163" s="5"/>
      <c r="E163" s="2"/>
      <c r="F163" s="2"/>
      <c r="G163" s="5"/>
      <c r="H163" s="2"/>
      <c r="I163" s="2"/>
      <c r="J163" s="36"/>
      <c r="K163" s="36"/>
      <c r="L163" s="36"/>
    </row>
    <row r="164" spans="1:12" ht="75">
      <c r="A164" s="54" t="s">
        <v>10</v>
      </c>
      <c r="B164" s="57" t="s">
        <v>5</v>
      </c>
      <c r="C164" s="57">
        <v>210</v>
      </c>
      <c r="D164" s="5">
        <f>E164+F164</f>
        <v>0</v>
      </c>
      <c r="E164" s="2">
        <f>E166</f>
        <v>0</v>
      </c>
      <c r="F164" s="2">
        <f>F166</f>
        <v>0</v>
      </c>
      <c r="G164" s="5">
        <f>H164+I164</f>
        <v>0</v>
      </c>
      <c r="H164" s="2">
        <f>H166</f>
        <v>0</v>
      </c>
      <c r="I164" s="2">
        <f>I166</f>
        <v>0</v>
      </c>
      <c r="J164" s="36"/>
      <c r="K164" s="36"/>
      <c r="L164" s="36"/>
    </row>
    <row r="165" spans="1:12" ht="18.75">
      <c r="A165" s="54" t="s">
        <v>9</v>
      </c>
      <c r="B165" s="57"/>
      <c r="C165" s="57"/>
      <c r="D165" s="5"/>
      <c r="E165" s="2"/>
      <c r="F165" s="2"/>
      <c r="G165" s="5"/>
      <c r="H165" s="2"/>
      <c r="I165" s="2"/>
      <c r="J165" s="36"/>
      <c r="K165" s="36"/>
      <c r="L165" s="36"/>
    </row>
    <row r="166" spans="1:12" ht="93.75">
      <c r="A166" s="54" t="s">
        <v>201</v>
      </c>
      <c r="B166" s="57">
        <v>244</v>
      </c>
      <c r="C166" s="57">
        <v>214</v>
      </c>
      <c r="D166" s="5">
        <f>E166+F166</f>
        <v>0</v>
      </c>
      <c r="E166" s="70">
        <f>E36-E124</f>
        <v>0</v>
      </c>
      <c r="F166" s="2"/>
      <c r="G166" s="5">
        <f>H166+I166</f>
        <v>0</v>
      </c>
      <c r="H166" s="70">
        <f>H36-H124</f>
        <v>0</v>
      </c>
      <c r="I166" s="2"/>
      <c r="J166" s="36"/>
      <c r="K166" s="36"/>
      <c r="L166" s="36"/>
    </row>
    <row r="167" spans="1:12" ht="37.5">
      <c r="A167" s="54" t="s">
        <v>14</v>
      </c>
      <c r="B167" s="57" t="s">
        <v>5</v>
      </c>
      <c r="C167" s="57">
        <v>220</v>
      </c>
      <c r="D167" s="5">
        <f>E167+F167</f>
        <v>25000</v>
      </c>
      <c r="E167" s="2">
        <f>E169+E170+E171+E178+E179+E182+E185</f>
        <v>25000</v>
      </c>
      <c r="F167" s="2">
        <f>F169+F170+F171+F178+F179+F182+F185</f>
        <v>0</v>
      </c>
      <c r="G167" s="5">
        <f>H167+I167</f>
        <v>25000</v>
      </c>
      <c r="H167" s="2">
        <f>H169+H170+H171+H178+H179+H182+H185</f>
        <v>25000</v>
      </c>
      <c r="I167" s="2">
        <f>I169+I170+I171+I178+I179+I182+I185</f>
        <v>0</v>
      </c>
      <c r="J167" s="36"/>
      <c r="K167" s="36"/>
      <c r="L167" s="36"/>
    </row>
    <row r="168" spans="1:12" ht="18.75">
      <c r="A168" s="54" t="s">
        <v>9</v>
      </c>
      <c r="B168" s="57"/>
      <c r="C168" s="57"/>
      <c r="D168" s="5"/>
      <c r="E168" s="2"/>
      <c r="F168" s="2"/>
      <c r="G168" s="5"/>
      <c r="H168" s="2"/>
      <c r="I168" s="2"/>
      <c r="J168" s="36"/>
      <c r="K168" s="36"/>
      <c r="L168" s="36"/>
    </row>
    <row r="169" spans="1:12" ht="18.75">
      <c r="A169" s="54" t="s">
        <v>15</v>
      </c>
      <c r="B169" s="57">
        <v>244</v>
      </c>
      <c r="C169" s="57">
        <v>221</v>
      </c>
      <c r="D169" s="5">
        <f>E169+F169</f>
        <v>20000</v>
      </c>
      <c r="E169" s="2">
        <f>E39-E127</f>
        <v>20000</v>
      </c>
      <c r="F169" s="2"/>
      <c r="G169" s="5">
        <f>H169+I169</f>
        <v>20000</v>
      </c>
      <c r="H169" s="2">
        <f>H39-H127</f>
        <v>20000</v>
      </c>
      <c r="I169" s="2"/>
      <c r="J169" s="36"/>
      <c r="K169" s="36"/>
      <c r="L169" s="36"/>
    </row>
    <row r="170" spans="1:12" ht="37.5">
      <c r="A170" s="54" t="s">
        <v>16</v>
      </c>
      <c r="B170" s="57">
        <v>244</v>
      </c>
      <c r="C170" s="57">
        <v>222</v>
      </c>
      <c r="D170" s="5">
        <f>E170+F170</f>
        <v>0</v>
      </c>
      <c r="E170" s="70">
        <f>E42-E128</f>
        <v>0</v>
      </c>
      <c r="F170" s="2"/>
      <c r="G170" s="5">
        <f>H170+I170</f>
        <v>0</v>
      </c>
      <c r="H170" s="70">
        <f>H42-H128</f>
        <v>0</v>
      </c>
      <c r="I170" s="2"/>
      <c r="J170" s="36"/>
      <c r="K170" s="36"/>
      <c r="L170" s="36"/>
    </row>
    <row r="171" spans="1:12" ht="37.5">
      <c r="A171" s="54" t="s">
        <v>17</v>
      </c>
      <c r="B171" s="57" t="s">
        <v>5</v>
      </c>
      <c r="C171" s="57">
        <v>223</v>
      </c>
      <c r="D171" s="5">
        <f>E171+F171</f>
        <v>0</v>
      </c>
      <c r="E171" s="2">
        <f>E173+E174+E175+E176+E177</f>
        <v>0</v>
      </c>
      <c r="F171" s="2">
        <f>F173+F174+F175+F176+F177</f>
        <v>0</v>
      </c>
      <c r="G171" s="5">
        <f>H171+I171</f>
        <v>0</v>
      </c>
      <c r="H171" s="2">
        <f>H173+H174+H175+H176+H177</f>
        <v>0</v>
      </c>
      <c r="I171" s="2">
        <f>I173+I174+I175+I176+I177</f>
        <v>0</v>
      </c>
      <c r="J171" s="36"/>
      <c r="K171" s="36"/>
      <c r="L171" s="36"/>
    </row>
    <row r="172" spans="1:12" ht="18.75">
      <c r="A172" s="54" t="s">
        <v>6</v>
      </c>
      <c r="B172" s="57"/>
      <c r="C172" s="57"/>
      <c r="D172" s="5"/>
      <c r="E172" s="2"/>
      <c r="F172" s="2"/>
      <c r="G172" s="5"/>
      <c r="H172" s="2"/>
      <c r="I172" s="2"/>
      <c r="J172" s="36"/>
      <c r="K172" s="36"/>
      <c r="L172" s="36"/>
    </row>
    <row r="173" spans="1:12" ht="56.25">
      <c r="A173" s="54" t="s">
        <v>18</v>
      </c>
      <c r="B173" s="57">
        <v>244</v>
      </c>
      <c r="C173" s="57">
        <v>223</v>
      </c>
      <c r="D173" s="5">
        <f t="shared" ref="D173:D178" si="13">E173+F173</f>
        <v>0</v>
      </c>
      <c r="E173" s="2">
        <f t="shared" ref="E173:E178" si="14">E45-E131</f>
        <v>0</v>
      </c>
      <c r="F173" s="2"/>
      <c r="G173" s="5">
        <f t="shared" ref="G173:G178" si="15">H173+I173</f>
        <v>0</v>
      </c>
      <c r="H173" s="2">
        <f t="shared" ref="H173:H178" si="16">H45-H131</f>
        <v>0</v>
      </c>
      <c r="I173" s="2"/>
      <c r="J173" s="36"/>
      <c r="K173" s="36"/>
      <c r="L173" s="36"/>
    </row>
    <row r="174" spans="1:12" ht="37.5">
      <c r="A174" s="54" t="s">
        <v>19</v>
      </c>
      <c r="B174" s="57">
        <v>244</v>
      </c>
      <c r="C174" s="57">
        <v>223</v>
      </c>
      <c r="D174" s="5">
        <f t="shared" si="13"/>
        <v>0</v>
      </c>
      <c r="E174" s="2">
        <f t="shared" si="14"/>
        <v>0</v>
      </c>
      <c r="F174" s="2"/>
      <c r="G174" s="5">
        <f t="shared" si="15"/>
        <v>0</v>
      </c>
      <c r="H174" s="2">
        <f t="shared" si="16"/>
        <v>0</v>
      </c>
      <c r="I174" s="2"/>
      <c r="J174" s="36"/>
      <c r="K174" s="36"/>
      <c r="L174" s="36"/>
    </row>
    <row r="175" spans="1:12" ht="75">
      <c r="A175" s="54" t="s">
        <v>20</v>
      </c>
      <c r="B175" s="57">
        <v>244</v>
      </c>
      <c r="C175" s="57">
        <v>223</v>
      </c>
      <c r="D175" s="5">
        <f t="shared" si="13"/>
        <v>0</v>
      </c>
      <c r="E175" s="2">
        <f t="shared" si="14"/>
        <v>0</v>
      </c>
      <c r="F175" s="2"/>
      <c r="G175" s="5">
        <f t="shared" si="15"/>
        <v>0</v>
      </c>
      <c r="H175" s="2">
        <f t="shared" si="16"/>
        <v>0</v>
      </c>
      <c r="I175" s="2"/>
      <c r="J175" s="36"/>
      <c r="K175" s="36"/>
      <c r="L175" s="36"/>
    </row>
    <row r="176" spans="1:12" ht="75">
      <c r="A176" s="54" t="s">
        <v>21</v>
      </c>
      <c r="B176" s="57">
        <v>244</v>
      </c>
      <c r="C176" s="57">
        <v>223</v>
      </c>
      <c r="D176" s="5">
        <f t="shared" si="13"/>
        <v>0</v>
      </c>
      <c r="E176" s="2">
        <f t="shared" si="14"/>
        <v>0</v>
      </c>
      <c r="F176" s="2"/>
      <c r="G176" s="5">
        <f t="shared" si="15"/>
        <v>0</v>
      </c>
      <c r="H176" s="2">
        <f t="shared" si="16"/>
        <v>0</v>
      </c>
      <c r="I176" s="2"/>
      <c r="J176" s="36"/>
      <c r="K176" s="36"/>
      <c r="L176" s="36"/>
    </row>
    <row r="177" spans="1:12" ht="56.25">
      <c r="A177" s="54" t="s">
        <v>22</v>
      </c>
      <c r="B177" s="57">
        <v>244</v>
      </c>
      <c r="C177" s="57">
        <v>223</v>
      </c>
      <c r="D177" s="5">
        <f t="shared" si="13"/>
        <v>0</v>
      </c>
      <c r="E177" s="2">
        <f t="shared" si="14"/>
        <v>0</v>
      </c>
      <c r="F177" s="2"/>
      <c r="G177" s="5">
        <f t="shared" si="15"/>
        <v>0</v>
      </c>
      <c r="H177" s="2">
        <f t="shared" si="16"/>
        <v>0</v>
      </c>
      <c r="I177" s="2"/>
      <c r="J177" s="36"/>
      <c r="K177" s="36"/>
      <c r="L177" s="36"/>
    </row>
    <row r="178" spans="1:12" ht="168.75">
      <c r="A178" s="54" t="s">
        <v>23</v>
      </c>
      <c r="B178" s="57">
        <v>244</v>
      </c>
      <c r="C178" s="57">
        <v>224</v>
      </c>
      <c r="D178" s="5">
        <f t="shared" si="13"/>
        <v>0</v>
      </c>
      <c r="E178" s="2">
        <f t="shared" si="14"/>
        <v>0</v>
      </c>
      <c r="F178" s="2"/>
      <c r="G178" s="5">
        <f t="shared" si="15"/>
        <v>0</v>
      </c>
      <c r="H178" s="2">
        <f t="shared" si="16"/>
        <v>0</v>
      </c>
      <c r="I178" s="2"/>
      <c r="J178" s="36"/>
      <c r="K178" s="36"/>
      <c r="L178" s="36"/>
    </row>
    <row r="179" spans="1:12" ht="56.25">
      <c r="A179" s="54" t="s">
        <v>24</v>
      </c>
      <c r="B179" s="57" t="s">
        <v>5</v>
      </c>
      <c r="C179" s="57">
        <v>225</v>
      </c>
      <c r="D179" s="2">
        <f t="shared" ref="D179:I179" si="17">D180+D181</f>
        <v>0</v>
      </c>
      <c r="E179" s="2">
        <f t="shared" si="17"/>
        <v>0</v>
      </c>
      <c r="F179" s="2">
        <f t="shared" si="17"/>
        <v>0</v>
      </c>
      <c r="G179" s="2">
        <f t="shared" si="17"/>
        <v>0</v>
      </c>
      <c r="H179" s="2">
        <f t="shared" si="17"/>
        <v>0</v>
      </c>
      <c r="I179" s="2">
        <f t="shared" si="17"/>
        <v>0</v>
      </c>
      <c r="J179" s="36"/>
      <c r="K179" s="36"/>
      <c r="L179" s="36"/>
    </row>
    <row r="180" spans="1:12" ht="18.75">
      <c r="A180" s="151" t="s">
        <v>6</v>
      </c>
      <c r="B180" s="57">
        <v>243</v>
      </c>
      <c r="C180" s="57">
        <v>225</v>
      </c>
      <c r="D180" s="5">
        <f t="shared" ref="D180:D190" si="18">E180+F180</f>
        <v>0</v>
      </c>
      <c r="E180" s="2">
        <f>E52-E138</f>
        <v>0</v>
      </c>
      <c r="F180" s="2"/>
      <c r="G180" s="5">
        <f t="shared" ref="G180:G190" si="19">H180+I180</f>
        <v>0</v>
      </c>
      <c r="H180" s="2">
        <f>H52-H138</f>
        <v>0</v>
      </c>
      <c r="I180" s="2"/>
      <c r="J180" s="36"/>
      <c r="K180" s="36"/>
      <c r="L180" s="36"/>
    </row>
    <row r="181" spans="1:12" ht="18.75">
      <c r="A181" s="151"/>
      <c r="B181" s="57">
        <v>244</v>
      </c>
      <c r="C181" s="57">
        <v>225</v>
      </c>
      <c r="D181" s="5">
        <f t="shared" si="18"/>
        <v>0</v>
      </c>
      <c r="E181" s="2">
        <f>E53-E139</f>
        <v>0</v>
      </c>
      <c r="F181" s="2"/>
      <c r="G181" s="5">
        <f t="shared" si="19"/>
        <v>0</v>
      </c>
      <c r="H181" s="2">
        <f>H53-H139</f>
        <v>0</v>
      </c>
      <c r="I181" s="2"/>
      <c r="J181" s="36"/>
      <c r="K181" s="36"/>
      <c r="L181" s="36"/>
    </row>
    <row r="182" spans="1:12" ht="37.5">
      <c r="A182" s="54" t="s">
        <v>58</v>
      </c>
      <c r="B182" s="57" t="s">
        <v>5</v>
      </c>
      <c r="C182" s="57">
        <v>226</v>
      </c>
      <c r="D182" s="5">
        <f t="shared" si="18"/>
        <v>5000</v>
      </c>
      <c r="E182" s="2">
        <f>E183+E184</f>
        <v>5000</v>
      </c>
      <c r="F182" s="2">
        <f>F183+F184</f>
        <v>0</v>
      </c>
      <c r="G182" s="5">
        <f t="shared" si="19"/>
        <v>5000</v>
      </c>
      <c r="H182" s="2">
        <f>H183+H184</f>
        <v>5000</v>
      </c>
      <c r="I182" s="2">
        <f>I183+I184</f>
        <v>0</v>
      </c>
      <c r="J182" s="36"/>
      <c r="K182" s="36"/>
      <c r="L182" s="36"/>
    </row>
    <row r="183" spans="1:12" ht="18.75">
      <c r="A183" s="151" t="s">
        <v>6</v>
      </c>
      <c r="B183" s="57">
        <v>243</v>
      </c>
      <c r="C183" s="57">
        <v>226</v>
      </c>
      <c r="D183" s="5">
        <f t="shared" si="18"/>
        <v>0</v>
      </c>
      <c r="E183" s="2">
        <f>E58-E141</f>
        <v>0</v>
      </c>
      <c r="F183" s="2"/>
      <c r="G183" s="5">
        <f t="shared" si="19"/>
        <v>0</v>
      </c>
      <c r="H183" s="2">
        <f>H58-H141</f>
        <v>0</v>
      </c>
      <c r="I183" s="2"/>
      <c r="J183" s="36"/>
      <c r="K183" s="36"/>
      <c r="L183" s="36"/>
    </row>
    <row r="184" spans="1:12" ht="18.75">
      <c r="A184" s="151"/>
      <c r="B184" s="57">
        <v>244</v>
      </c>
      <c r="C184" s="57">
        <v>226</v>
      </c>
      <c r="D184" s="5">
        <f t="shared" si="18"/>
        <v>5000</v>
      </c>
      <c r="E184" s="2">
        <f>E59-E142</f>
        <v>5000</v>
      </c>
      <c r="F184" s="2"/>
      <c r="G184" s="5">
        <f t="shared" si="19"/>
        <v>5000</v>
      </c>
      <c r="H184" s="2">
        <f>H59-H142</f>
        <v>5000</v>
      </c>
      <c r="I184" s="2"/>
      <c r="J184" s="36"/>
      <c r="K184" s="36"/>
      <c r="L184" s="36"/>
    </row>
    <row r="185" spans="1:12" ht="18.75">
      <c r="A185" s="54" t="s">
        <v>25</v>
      </c>
      <c r="B185" s="57">
        <v>244</v>
      </c>
      <c r="C185" s="57">
        <v>227</v>
      </c>
      <c r="D185" s="5">
        <f t="shared" si="18"/>
        <v>0</v>
      </c>
      <c r="E185" s="2">
        <f>E60-E143</f>
        <v>0</v>
      </c>
      <c r="F185" s="2"/>
      <c r="G185" s="5">
        <f t="shared" si="19"/>
        <v>0</v>
      </c>
      <c r="H185" s="2">
        <f>H60-H143</f>
        <v>0</v>
      </c>
      <c r="I185" s="2"/>
      <c r="J185" s="36"/>
      <c r="K185" s="36"/>
      <c r="L185" s="36"/>
    </row>
    <row r="186" spans="1:12" ht="18.75">
      <c r="A186" s="54" t="s">
        <v>30</v>
      </c>
      <c r="B186" s="57" t="s">
        <v>5</v>
      </c>
      <c r="C186" s="57">
        <v>290</v>
      </c>
      <c r="D186" s="5">
        <f t="shared" si="18"/>
        <v>0</v>
      </c>
      <c r="E186" s="2">
        <f>E188+E189</f>
        <v>0</v>
      </c>
      <c r="F186" s="2">
        <f>F188+F189</f>
        <v>0</v>
      </c>
      <c r="G186" s="5">
        <f t="shared" si="19"/>
        <v>0</v>
      </c>
      <c r="H186" s="2">
        <f>H188+H189</f>
        <v>0</v>
      </c>
      <c r="I186" s="2">
        <f>I188+I189</f>
        <v>0</v>
      </c>
      <c r="J186" s="36"/>
      <c r="K186" s="36"/>
      <c r="L186" s="36"/>
    </row>
    <row r="187" spans="1:12" ht="18.75">
      <c r="A187" s="54" t="s">
        <v>9</v>
      </c>
      <c r="B187" s="57"/>
      <c r="C187" s="57"/>
      <c r="D187" s="5">
        <f t="shared" si="18"/>
        <v>0</v>
      </c>
      <c r="E187" s="2"/>
      <c r="F187" s="2"/>
      <c r="G187" s="5">
        <f t="shared" si="19"/>
        <v>0</v>
      </c>
      <c r="H187" s="2"/>
      <c r="I187" s="2"/>
      <c r="J187" s="36"/>
      <c r="K187" s="36"/>
      <c r="L187" s="36"/>
    </row>
    <row r="188" spans="1:12" ht="56.25">
      <c r="A188" s="54" t="s">
        <v>34</v>
      </c>
      <c r="B188" s="57">
        <v>244</v>
      </c>
      <c r="C188" s="57">
        <v>296</v>
      </c>
      <c r="D188" s="5">
        <f t="shared" si="18"/>
        <v>0</v>
      </c>
      <c r="E188" s="2">
        <f>E77-E146</f>
        <v>0</v>
      </c>
      <c r="F188" s="2"/>
      <c r="G188" s="5">
        <f t="shared" si="19"/>
        <v>0</v>
      </c>
      <c r="H188" s="2">
        <f>H77-H146</f>
        <v>0</v>
      </c>
      <c r="I188" s="2"/>
      <c r="J188" s="36"/>
      <c r="K188" s="36"/>
      <c r="L188" s="36"/>
    </row>
    <row r="189" spans="1:12" ht="56.25">
      <c r="A189" s="54" t="s">
        <v>35</v>
      </c>
      <c r="B189" s="57">
        <v>244</v>
      </c>
      <c r="C189" s="57">
        <v>297</v>
      </c>
      <c r="D189" s="5">
        <f t="shared" si="18"/>
        <v>0</v>
      </c>
      <c r="E189" s="2">
        <f>E83-E147</f>
        <v>0</v>
      </c>
      <c r="F189" s="2"/>
      <c r="G189" s="5">
        <f t="shared" si="19"/>
        <v>0</v>
      </c>
      <c r="H189" s="2">
        <f>H83-H147</f>
        <v>0</v>
      </c>
      <c r="I189" s="2"/>
      <c r="J189" s="36"/>
      <c r="K189" s="36"/>
      <c r="L189" s="36"/>
    </row>
    <row r="190" spans="1:12" ht="56.25">
      <c r="A190" s="54" t="s">
        <v>59</v>
      </c>
      <c r="B190" s="57" t="s">
        <v>5</v>
      </c>
      <c r="C190" s="57">
        <v>300</v>
      </c>
      <c r="D190" s="5">
        <f t="shared" si="18"/>
        <v>11000</v>
      </c>
      <c r="E190" s="2">
        <f>E192+E194+E193</f>
        <v>11000</v>
      </c>
      <c r="F190" s="2">
        <f>F192+F194+F193</f>
        <v>0</v>
      </c>
      <c r="G190" s="5">
        <f t="shared" si="19"/>
        <v>12000</v>
      </c>
      <c r="H190" s="2">
        <f>H192+H194+H193</f>
        <v>12000</v>
      </c>
      <c r="I190" s="2">
        <f>I192+I194+I193</f>
        <v>0</v>
      </c>
      <c r="J190" s="36"/>
      <c r="K190" s="36"/>
      <c r="L190" s="36"/>
    </row>
    <row r="191" spans="1:12" ht="18.75">
      <c r="A191" s="54" t="s">
        <v>9</v>
      </c>
      <c r="B191" s="57"/>
      <c r="C191" s="57"/>
      <c r="D191" s="5"/>
      <c r="E191" s="2"/>
      <c r="F191" s="2"/>
      <c r="G191" s="5"/>
      <c r="H191" s="2"/>
      <c r="I191" s="2"/>
      <c r="J191" s="36"/>
      <c r="K191" s="36"/>
      <c r="L191" s="36"/>
    </row>
    <row r="192" spans="1:12" ht="56.25">
      <c r="A192" s="54" t="s">
        <v>36</v>
      </c>
      <c r="B192" s="57">
        <v>244</v>
      </c>
      <c r="C192" s="57">
        <v>310</v>
      </c>
      <c r="D192" s="5">
        <f>E192+F192</f>
        <v>0</v>
      </c>
      <c r="E192" s="2">
        <f>E87-E150</f>
        <v>0</v>
      </c>
      <c r="F192" s="2"/>
      <c r="G192" s="5">
        <f>H192+I192</f>
        <v>0</v>
      </c>
      <c r="H192" s="2">
        <f>H87-H150</f>
        <v>0</v>
      </c>
      <c r="I192" s="2"/>
      <c r="J192" s="36"/>
      <c r="K192" s="36"/>
      <c r="L192" s="36"/>
    </row>
    <row r="193" spans="1:12" ht="75">
      <c r="A193" s="54" t="s">
        <v>68</v>
      </c>
      <c r="B193" s="57">
        <v>244</v>
      </c>
      <c r="C193" s="57">
        <v>320</v>
      </c>
      <c r="D193" s="5">
        <f>E193+F193</f>
        <v>0</v>
      </c>
      <c r="E193" s="2">
        <f>E88-E151</f>
        <v>0</v>
      </c>
      <c r="F193" s="2"/>
      <c r="G193" s="5">
        <f>H193+I193</f>
        <v>0</v>
      </c>
      <c r="H193" s="2">
        <f>H88-H151</f>
        <v>0</v>
      </c>
      <c r="I193" s="2"/>
      <c r="J193" s="36"/>
      <c r="K193" s="36"/>
      <c r="L193" s="36"/>
    </row>
    <row r="194" spans="1:12" ht="75">
      <c r="A194" s="54" t="s">
        <v>60</v>
      </c>
      <c r="B194" s="57" t="s">
        <v>5</v>
      </c>
      <c r="C194" s="57">
        <v>340</v>
      </c>
      <c r="D194" s="5">
        <f>E194+F194</f>
        <v>11000</v>
      </c>
      <c r="E194" s="2">
        <f>E196+E197+E198+E199+E200+E201+E202</f>
        <v>11000</v>
      </c>
      <c r="F194" s="2">
        <f>F196+F197+F198+F199+F200+F201+F202</f>
        <v>0</v>
      </c>
      <c r="G194" s="5">
        <f>H194+I194</f>
        <v>12000</v>
      </c>
      <c r="H194" s="2">
        <f>H196+H197+H198+H199+H200+H201+H202</f>
        <v>12000</v>
      </c>
      <c r="I194" s="2">
        <f>I196+I197+I198+I199+I200+I201+I202</f>
        <v>0</v>
      </c>
      <c r="J194" s="36"/>
      <c r="K194" s="36"/>
      <c r="L194" s="36"/>
    </row>
    <row r="195" spans="1:12" ht="18.75">
      <c r="A195" s="54" t="s">
        <v>6</v>
      </c>
      <c r="B195" s="57"/>
      <c r="C195" s="57"/>
      <c r="D195" s="5"/>
      <c r="E195" s="2"/>
      <c r="F195" s="2"/>
      <c r="G195" s="5"/>
      <c r="H195" s="2"/>
      <c r="I195" s="2"/>
      <c r="J195" s="36"/>
      <c r="K195" s="36"/>
      <c r="L195" s="36"/>
    </row>
    <row r="196" spans="1:12" ht="131.25">
      <c r="A196" s="54" t="s">
        <v>37</v>
      </c>
      <c r="B196" s="57">
        <v>244</v>
      </c>
      <c r="C196" s="57">
        <v>341</v>
      </c>
      <c r="D196" s="5">
        <f t="shared" ref="D196:D202" si="20">E196+F196</f>
        <v>0</v>
      </c>
      <c r="E196" s="2">
        <f>E91-E154</f>
        <v>0</v>
      </c>
      <c r="F196" s="2"/>
      <c r="G196" s="5">
        <f t="shared" ref="G196:G202" si="21">H196+I196</f>
        <v>0</v>
      </c>
      <c r="H196" s="2">
        <f>H91-H154</f>
        <v>0</v>
      </c>
      <c r="I196" s="2"/>
      <c r="J196" s="36"/>
      <c r="K196" s="36"/>
      <c r="L196" s="36"/>
    </row>
    <row r="197" spans="1:12" ht="56.25">
      <c r="A197" s="54" t="s">
        <v>38</v>
      </c>
      <c r="B197" s="57">
        <v>244</v>
      </c>
      <c r="C197" s="57">
        <v>342</v>
      </c>
      <c r="D197" s="5">
        <f t="shared" si="20"/>
        <v>0</v>
      </c>
      <c r="E197" s="2">
        <f t="shared" ref="E197:E202" si="22">E92-E155</f>
        <v>0</v>
      </c>
      <c r="F197" s="2"/>
      <c r="G197" s="5">
        <f t="shared" si="21"/>
        <v>0</v>
      </c>
      <c r="H197" s="2">
        <f t="shared" ref="H197:H202" si="23">H92-H155</f>
        <v>0</v>
      </c>
      <c r="I197" s="2"/>
      <c r="J197" s="36"/>
      <c r="K197" s="36"/>
      <c r="L197" s="36"/>
    </row>
    <row r="198" spans="1:12" ht="75">
      <c r="A198" s="54" t="s">
        <v>39</v>
      </c>
      <c r="B198" s="57">
        <v>244</v>
      </c>
      <c r="C198" s="57">
        <v>343</v>
      </c>
      <c r="D198" s="5">
        <f t="shared" si="20"/>
        <v>0</v>
      </c>
      <c r="E198" s="2">
        <f t="shared" si="22"/>
        <v>0</v>
      </c>
      <c r="F198" s="2"/>
      <c r="G198" s="5">
        <f t="shared" si="21"/>
        <v>0</v>
      </c>
      <c r="H198" s="2">
        <f t="shared" si="23"/>
        <v>0</v>
      </c>
      <c r="I198" s="2"/>
      <c r="J198" s="36"/>
      <c r="K198" s="36"/>
      <c r="L198" s="36"/>
    </row>
    <row r="199" spans="1:12" ht="75">
      <c r="A199" s="54" t="s">
        <v>40</v>
      </c>
      <c r="B199" s="57">
        <v>244</v>
      </c>
      <c r="C199" s="57">
        <v>344</v>
      </c>
      <c r="D199" s="5">
        <f t="shared" si="20"/>
        <v>0</v>
      </c>
      <c r="E199" s="2">
        <f t="shared" si="22"/>
        <v>0</v>
      </c>
      <c r="F199" s="2"/>
      <c r="G199" s="5">
        <f t="shared" si="21"/>
        <v>0</v>
      </c>
      <c r="H199" s="2">
        <f t="shared" si="23"/>
        <v>0</v>
      </c>
      <c r="I199" s="2"/>
      <c r="J199" s="36"/>
      <c r="K199" s="36"/>
      <c r="L199" s="36"/>
    </row>
    <row r="200" spans="1:12" ht="56.25">
      <c r="A200" s="54" t="s">
        <v>41</v>
      </c>
      <c r="B200" s="57">
        <v>244</v>
      </c>
      <c r="C200" s="57">
        <v>345</v>
      </c>
      <c r="D200" s="5">
        <f t="shared" si="20"/>
        <v>0</v>
      </c>
      <c r="E200" s="2">
        <f t="shared" si="22"/>
        <v>0</v>
      </c>
      <c r="F200" s="2"/>
      <c r="G200" s="5">
        <f t="shared" si="21"/>
        <v>0</v>
      </c>
      <c r="H200" s="2">
        <f t="shared" si="23"/>
        <v>0</v>
      </c>
      <c r="I200" s="2"/>
      <c r="J200" s="36"/>
      <c r="K200" s="36"/>
      <c r="L200" s="36"/>
    </row>
    <row r="201" spans="1:12" ht="75">
      <c r="A201" s="54" t="s">
        <v>42</v>
      </c>
      <c r="B201" s="57">
        <v>244</v>
      </c>
      <c r="C201" s="57">
        <v>346</v>
      </c>
      <c r="D201" s="5">
        <f t="shared" si="20"/>
        <v>11000</v>
      </c>
      <c r="E201" s="2">
        <f t="shared" si="22"/>
        <v>11000</v>
      </c>
      <c r="F201" s="2"/>
      <c r="G201" s="5">
        <f t="shared" si="21"/>
        <v>12000</v>
      </c>
      <c r="H201" s="2">
        <f t="shared" si="23"/>
        <v>12000</v>
      </c>
      <c r="I201" s="2"/>
      <c r="J201" s="36"/>
      <c r="K201" s="36"/>
      <c r="L201" s="36"/>
    </row>
    <row r="202" spans="1:12" ht="112.5">
      <c r="A202" s="54" t="s">
        <v>43</v>
      </c>
      <c r="B202" s="57">
        <v>244</v>
      </c>
      <c r="C202" s="57">
        <v>349</v>
      </c>
      <c r="D202" s="5">
        <f t="shared" si="20"/>
        <v>0</v>
      </c>
      <c r="E202" s="2">
        <f t="shared" si="22"/>
        <v>0</v>
      </c>
      <c r="F202" s="2"/>
      <c r="G202" s="5">
        <f t="shared" si="21"/>
        <v>0</v>
      </c>
      <c r="H202" s="2">
        <f t="shared" si="23"/>
        <v>0</v>
      </c>
      <c r="I202" s="2"/>
      <c r="J202" s="36"/>
      <c r="K202" s="36"/>
      <c r="L202" s="36"/>
    </row>
  </sheetData>
  <mergeCells count="39">
    <mergeCell ref="A183:A184"/>
    <mergeCell ref="B105:C105"/>
    <mergeCell ref="E105:F105"/>
    <mergeCell ref="B106:C106"/>
    <mergeCell ref="E106:F106"/>
    <mergeCell ref="A119:I119"/>
    <mergeCell ref="A138:A139"/>
    <mergeCell ref="A141:A142"/>
    <mergeCell ref="A161:I161"/>
    <mergeCell ref="A180:A181"/>
    <mergeCell ref="B108:C108"/>
    <mergeCell ref="E108:F108"/>
    <mergeCell ref="A55:A59"/>
    <mergeCell ref="A64:A65"/>
    <mergeCell ref="N115:P115"/>
    <mergeCell ref="A115:I115"/>
    <mergeCell ref="K115:M115"/>
    <mergeCell ref="A114:B114"/>
    <mergeCell ref="B109:C109"/>
    <mergeCell ref="E109:F109"/>
    <mergeCell ref="B111:C111"/>
    <mergeCell ref="E111:F111"/>
    <mergeCell ref="B112:C112"/>
    <mergeCell ref="E112:F112"/>
    <mergeCell ref="A70:A72"/>
    <mergeCell ref="A77:A81"/>
    <mergeCell ref="A83:A84"/>
    <mergeCell ref="A35:A36"/>
    <mergeCell ref="A41:A42"/>
    <mergeCell ref="A52:A53"/>
    <mergeCell ref="A1:I1"/>
    <mergeCell ref="A2:I2"/>
    <mergeCell ref="A5:A6"/>
    <mergeCell ref="B5:B6"/>
    <mergeCell ref="C5:C6"/>
    <mergeCell ref="D5:D6"/>
    <mergeCell ref="H5:I5"/>
    <mergeCell ref="G5:G6"/>
    <mergeCell ref="E5:F5"/>
  </mergeCells>
  <pageMargins left="0.78740157480314965" right="0.78740157480314965" top="1.3779527559055118" bottom="0.39370078740157483" header="0.31496062992125984" footer="0.31496062992125984"/>
  <pageSetup paperSize="9" scale="61" orientation="landscape" r:id="rId1"/>
  <rowBreaks count="2" manualBreakCount="2">
    <brk id="49" max="8" man="1"/>
    <brk id="66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6"/>
  <sheetViews>
    <sheetView view="pageBreakPreview" topLeftCell="A91" zoomScale="60" zoomScaleNormal="100" workbookViewId="0">
      <selection activeCell="E9" sqref="E9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9" width="18.5703125" style="7" customWidth="1"/>
    <col min="10" max="16384" width="8.85546875" style="7"/>
  </cols>
  <sheetData>
    <row r="1" spans="1:9" ht="18.75">
      <c r="A1" s="150" t="s">
        <v>268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280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30"/>
    </row>
    <row r="4" spans="1:9" ht="19.5" thickBot="1">
      <c r="A4" s="6"/>
      <c r="F4" s="6" t="s">
        <v>51</v>
      </c>
      <c r="G4" s="6"/>
    </row>
    <row r="5" spans="1:9" ht="30.6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281</v>
      </c>
      <c r="F5" s="148"/>
      <c r="G5" s="148" t="s">
        <v>1</v>
      </c>
      <c r="H5" s="148" t="s">
        <v>282</v>
      </c>
      <c r="I5" s="148"/>
    </row>
    <row r="6" spans="1:9" ht="15.75">
      <c r="A6" s="225"/>
      <c r="B6" s="226"/>
      <c r="C6" s="227"/>
      <c r="D6" s="226"/>
      <c r="E6" s="226" t="s">
        <v>6</v>
      </c>
      <c r="F6" s="226"/>
      <c r="G6" s="226"/>
      <c r="H6" s="226" t="s">
        <v>6</v>
      </c>
      <c r="I6" s="226"/>
    </row>
    <row r="7" spans="1:9" ht="212.45" customHeight="1" thickBot="1">
      <c r="A7" s="154"/>
      <c r="B7" s="149"/>
      <c r="C7" s="156"/>
      <c r="D7" s="149"/>
      <c r="E7" s="118" t="s">
        <v>198</v>
      </c>
      <c r="F7" s="118" t="s">
        <v>199</v>
      </c>
      <c r="G7" s="149"/>
      <c r="H7" s="118" t="s">
        <v>198</v>
      </c>
      <c r="I7" s="38" t="s">
        <v>199</v>
      </c>
    </row>
    <row r="8" spans="1:9" ht="19.5" thickBot="1">
      <c r="A8" s="92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4">
        <v>9</v>
      </c>
    </row>
    <row r="9" spans="1:9" ht="37.5">
      <c r="A9" s="95" t="s">
        <v>235</v>
      </c>
      <c r="B9" s="96" t="s">
        <v>5</v>
      </c>
      <c r="C9" s="96" t="s">
        <v>5</v>
      </c>
      <c r="D9" s="97">
        <f>E9+F9</f>
        <v>36000</v>
      </c>
      <c r="E9" s="98">
        <f>E10</f>
        <v>36000</v>
      </c>
      <c r="F9" s="98">
        <v>0</v>
      </c>
      <c r="G9" s="97">
        <f>H9+I9</f>
        <v>37000</v>
      </c>
      <c r="H9" s="98">
        <f>H10</f>
        <v>37000</v>
      </c>
      <c r="I9" s="99">
        <v>0</v>
      </c>
    </row>
    <row r="10" spans="1:9" ht="18.75">
      <c r="A10" s="116" t="s">
        <v>7</v>
      </c>
      <c r="B10" s="120" t="s">
        <v>5</v>
      </c>
      <c r="C10" s="120">
        <v>900</v>
      </c>
      <c r="D10" s="5">
        <f>E10+F10</f>
        <v>36000</v>
      </c>
      <c r="E10" s="2">
        <f>E13+E41+E55+E83</f>
        <v>36000</v>
      </c>
      <c r="F10" s="2">
        <f>F13+F41+F55+F83</f>
        <v>0</v>
      </c>
      <c r="G10" s="5">
        <f>H10+I10</f>
        <v>37000</v>
      </c>
      <c r="H10" s="2">
        <f>H13+H41+H55+H83</f>
        <v>37000</v>
      </c>
      <c r="I10" s="2">
        <f>I13+I41+I55+I83</f>
        <v>0</v>
      </c>
    </row>
    <row r="11" spans="1:9" ht="18.75">
      <c r="A11" s="116" t="s">
        <v>6</v>
      </c>
      <c r="B11" s="120"/>
      <c r="C11" s="120"/>
      <c r="D11" s="5"/>
      <c r="E11" s="2"/>
      <c r="F11" s="2"/>
      <c r="G11" s="5"/>
      <c r="H11" s="2"/>
      <c r="I11" s="4"/>
    </row>
    <row r="12" spans="1:9" ht="33.6" customHeight="1">
      <c r="A12" s="222" t="s">
        <v>200</v>
      </c>
      <c r="B12" s="223"/>
      <c r="C12" s="223"/>
      <c r="D12" s="223"/>
      <c r="E12" s="223"/>
      <c r="F12" s="223"/>
      <c r="G12" s="223"/>
      <c r="H12" s="223"/>
      <c r="I12" s="224"/>
    </row>
    <row r="13" spans="1:9" ht="18.75">
      <c r="A13" s="116" t="s">
        <v>8</v>
      </c>
      <c r="B13" s="120" t="s">
        <v>5</v>
      </c>
      <c r="C13" s="120">
        <v>200</v>
      </c>
      <c r="D13" s="5">
        <f t="shared" ref="D13:D45" si="0">E13+F13</f>
        <v>0</v>
      </c>
      <c r="E13" s="2">
        <f>E15+E18+E37</f>
        <v>0</v>
      </c>
      <c r="F13" s="2">
        <f>F15+F18+F37</f>
        <v>0</v>
      </c>
      <c r="G13" s="5">
        <f>H13+I13</f>
        <v>0</v>
      </c>
      <c r="H13" s="2">
        <f>H15+H18+H37</f>
        <v>0</v>
      </c>
      <c r="I13" s="4">
        <f>I15+I18+I37</f>
        <v>0</v>
      </c>
    </row>
    <row r="14" spans="1:9" ht="14.45" customHeight="1">
      <c r="A14" s="116" t="s">
        <v>9</v>
      </c>
      <c r="B14" s="120"/>
      <c r="C14" s="120"/>
      <c r="D14" s="5"/>
      <c r="E14" s="2"/>
      <c r="F14" s="2"/>
      <c r="G14" s="5"/>
      <c r="H14" s="2"/>
      <c r="I14" s="4"/>
    </row>
    <row r="15" spans="1:9" ht="75">
      <c r="A15" s="116" t="s">
        <v>10</v>
      </c>
      <c r="B15" s="120" t="s">
        <v>5</v>
      </c>
      <c r="C15" s="120">
        <v>210</v>
      </c>
      <c r="D15" s="5">
        <f t="shared" si="0"/>
        <v>0</v>
      </c>
      <c r="E15" s="2">
        <f>E17</f>
        <v>0</v>
      </c>
      <c r="F15" s="2">
        <f>F17</f>
        <v>0</v>
      </c>
      <c r="G15" s="5">
        <f>H15+I15</f>
        <v>0</v>
      </c>
      <c r="H15" s="2">
        <f>H17</f>
        <v>0</v>
      </c>
      <c r="I15" s="4">
        <f>I17</f>
        <v>0</v>
      </c>
    </row>
    <row r="16" spans="1:9" ht="18.75">
      <c r="A16" s="116" t="s">
        <v>9</v>
      </c>
      <c r="B16" s="120"/>
      <c r="C16" s="120"/>
      <c r="D16" s="5"/>
      <c r="E16" s="2"/>
      <c r="F16" s="2"/>
      <c r="G16" s="5"/>
      <c r="H16" s="2"/>
      <c r="I16" s="4"/>
    </row>
    <row r="17" spans="1:9" ht="93.75">
      <c r="A17" s="116" t="s">
        <v>201</v>
      </c>
      <c r="B17" s="120">
        <v>244</v>
      </c>
      <c r="C17" s="120">
        <v>214</v>
      </c>
      <c r="D17" s="5">
        <f>E17+F17</f>
        <v>0</v>
      </c>
      <c r="E17" s="2">
        <f>'платные на 2022-2022 год'!E124</f>
        <v>0</v>
      </c>
      <c r="F17" s="2">
        <f>'платные на 2022-2022 год'!F124</f>
        <v>0</v>
      </c>
      <c r="G17" s="5">
        <f>H17+I17</f>
        <v>0</v>
      </c>
      <c r="H17" s="2">
        <f>'платные на 2022-2022 год'!H124</f>
        <v>0</v>
      </c>
      <c r="I17" s="2">
        <f>'платные на 2022-2022 год'!I124</f>
        <v>0</v>
      </c>
    </row>
    <row r="18" spans="1:9" ht="37.5">
      <c r="A18" s="116" t="s">
        <v>14</v>
      </c>
      <c r="B18" s="120" t="s">
        <v>5</v>
      </c>
      <c r="C18" s="120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  <c r="G18" s="5">
        <f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>
      <c r="A19" s="116" t="s">
        <v>9</v>
      </c>
      <c r="B19" s="120"/>
      <c r="C19" s="120"/>
      <c r="D19" s="5"/>
      <c r="E19" s="2"/>
      <c r="F19" s="2"/>
      <c r="G19" s="5"/>
      <c r="H19" s="2"/>
      <c r="I19" s="4"/>
    </row>
    <row r="20" spans="1:9" ht="18.75">
      <c r="A20" s="116" t="s">
        <v>15</v>
      </c>
      <c r="B20" s="120">
        <v>244</v>
      </c>
      <c r="C20" s="120">
        <v>221</v>
      </c>
      <c r="D20" s="5">
        <f t="shared" si="0"/>
        <v>0</v>
      </c>
      <c r="E20" s="2">
        <f>'платные на 2022-2022 год'!E127</f>
        <v>0</v>
      </c>
      <c r="F20" s="2">
        <f>'платные на 2022-2022 год'!F127</f>
        <v>0</v>
      </c>
      <c r="G20" s="5">
        <f>H20+I20</f>
        <v>0</v>
      </c>
      <c r="H20" s="2">
        <f>'платные на 2022-2022 год'!H127</f>
        <v>0</v>
      </c>
      <c r="I20" s="2">
        <f>'платные на 2022-2022 год'!I127</f>
        <v>0</v>
      </c>
    </row>
    <row r="21" spans="1:9" ht="37.5">
      <c r="A21" s="116" t="s">
        <v>16</v>
      </c>
      <c r="B21" s="120">
        <v>244</v>
      </c>
      <c r="C21" s="120">
        <v>222</v>
      </c>
      <c r="D21" s="5">
        <f t="shared" si="0"/>
        <v>0</v>
      </c>
      <c r="E21" s="2">
        <f>'платные на 2022-2022 год'!E128</f>
        <v>0</v>
      </c>
      <c r="F21" s="2">
        <f>'платные на 2022-2022 год'!F128</f>
        <v>0</v>
      </c>
      <c r="G21" s="5">
        <f>H21+I21</f>
        <v>0</v>
      </c>
      <c r="H21" s="2">
        <f>'платные на 2022-2022 год'!H128</f>
        <v>0</v>
      </c>
      <c r="I21" s="2">
        <f>'платные на 2022-2022 год'!I128</f>
        <v>0</v>
      </c>
    </row>
    <row r="22" spans="1:9" ht="37.5">
      <c r="A22" s="116" t="s">
        <v>17</v>
      </c>
      <c r="B22" s="120" t="s">
        <v>5</v>
      </c>
      <c r="C22" s="120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  <c r="G22" s="5">
        <f>H22+I22</f>
        <v>0</v>
      </c>
      <c r="H22" s="2">
        <f>H24+H25+H26+H27+H28</f>
        <v>0</v>
      </c>
      <c r="I22" s="4">
        <f>I24+I25+I26+I27+I28</f>
        <v>0</v>
      </c>
    </row>
    <row r="23" spans="1:9" ht="18.75">
      <c r="A23" s="116" t="s">
        <v>6</v>
      </c>
      <c r="B23" s="120"/>
      <c r="C23" s="120"/>
      <c r="D23" s="5"/>
      <c r="E23" s="2"/>
      <c r="F23" s="2"/>
      <c r="G23" s="5"/>
      <c r="H23" s="2"/>
      <c r="I23" s="4"/>
    </row>
    <row r="24" spans="1:9" ht="56.25">
      <c r="A24" s="116" t="s">
        <v>18</v>
      </c>
      <c r="B24" s="120">
        <v>244</v>
      </c>
      <c r="C24" s="120">
        <v>223</v>
      </c>
      <c r="D24" s="5">
        <f t="shared" si="0"/>
        <v>0</v>
      </c>
      <c r="E24" s="2">
        <f>'платные на 2022-2022 год'!E131</f>
        <v>0</v>
      </c>
      <c r="F24" s="2">
        <f>'платные на 2022-2022 год'!F131</f>
        <v>0</v>
      </c>
      <c r="G24" s="5">
        <f t="shared" ref="G24:G29" si="1">H24+I24</f>
        <v>0</v>
      </c>
      <c r="H24" s="2">
        <f>'платные на 2022-2022 год'!H131</f>
        <v>0</v>
      </c>
      <c r="I24" s="2">
        <f>'платные на 2022-2022 год'!I131</f>
        <v>0</v>
      </c>
    </row>
    <row r="25" spans="1:9" ht="37.5">
      <c r="A25" s="116" t="s">
        <v>19</v>
      </c>
      <c r="B25" s="120">
        <v>244</v>
      </c>
      <c r="C25" s="120">
        <v>223</v>
      </c>
      <c r="D25" s="5">
        <f t="shared" si="0"/>
        <v>0</v>
      </c>
      <c r="E25" s="2">
        <f>'платные на 2022-2022 год'!E132</f>
        <v>0</v>
      </c>
      <c r="F25" s="2">
        <f>'платные на 2022-2022 год'!F132</f>
        <v>0</v>
      </c>
      <c r="G25" s="5">
        <f t="shared" si="1"/>
        <v>0</v>
      </c>
      <c r="H25" s="2">
        <f>'платные на 2022-2022 год'!H132</f>
        <v>0</v>
      </c>
      <c r="I25" s="2">
        <f>'платные на 2022-2022 год'!I132</f>
        <v>0</v>
      </c>
    </row>
    <row r="26" spans="1:9" ht="65.45" customHeight="1">
      <c r="A26" s="116" t="s">
        <v>20</v>
      </c>
      <c r="B26" s="120">
        <v>244</v>
      </c>
      <c r="C26" s="120">
        <v>223</v>
      </c>
      <c r="D26" s="5">
        <f t="shared" si="0"/>
        <v>0</v>
      </c>
      <c r="E26" s="2">
        <f>'платные на 2022-2022 год'!E133</f>
        <v>0</v>
      </c>
      <c r="F26" s="2">
        <f>'платные на 2022-2022 год'!F133</f>
        <v>0</v>
      </c>
      <c r="G26" s="5">
        <f t="shared" si="1"/>
        <v>0</v>
      </c>
      <c r="H26" s="2">
        <f>'платные на 2022-2022 год'!H133</f>
        <v>0</v>
      </c>
      <c r="I26" s="2">
        <f>'платные на 2022-2022 год'!I133</f>
        <v>0</v>
      </c>
    </row>
    <row r="27" spans="1:9" ht="75">
      <c r="A27" s="116" t="s">
        <v>21</v>
      </c>
      <c r="B27" s="120">
        <v>244</v>
      </c>
      <c r="C27" s="120">
        <v>223</v>
      </c>
      <c r="D27" s="5">
        <f t="shared" si="0"/>
        <v>0</v>
      </c>
      <c r="E27" s="2">
        <f>'платные на 2022-2022 год'!E134</f>
        <v>0</v>
      </c>
      <c r="F27" s="2">
        <f>'платные на 2022-2022 год'!F134</f>
        <v>0</v>
      </c>
      <c r="G27" s="5">
        <f t="shared" si="1"/>
        <v>0</v>
      </c>
      <c r="H27" s="2">
        <f>'платные на 2022-2022 год'!H134</f>
        <v>0</v>
      </c>
      <c r="I27" s="2">
        <f>'платные на 2022-2022 год'!I134</f>
        <v>0</v>
      </c>
    </row>
    <row r="28" spans="1:9" ht="56.25">
      <c r="A28" s="116" t="s">
        <v>22</v>
      </c>
      <c r="B28" s="120">
        <v>244</v>
      </c>
      <c r="C28" s="120">
        <v>223</v>
      </c>
      <c r="D28" s="5">
        <f t="shared" si="0"/>
        <v>0</v>
      </c>
      <c r="E28" s="2">
        <f>'платные на 2022-2022 год'!E135</f>
        <v>0</v>
      </c>
      <c r="F28" s="2">
        <f>'платные на 2022-2022 год'!F135</f>
        <v>0</v>
      </c>
      <c r="G28" s="5">
        <f t="shared" si="1"/>
        <v>0</v>
      </c>
      <c r="H28" s="2">
        <f>'платные на 2022-2022 год'!H135</f>
        <v>0</v>
      </c>
      <c r="I28" s="2">
        <f>'платные на 2022-2022 год'!I135</f>
        <v>0</v>
      </c>
    </row>
    <row r="29" spans="1:9" ht="168.75">
      <c r="A29" s="116" t="s">
        <v>23</v>
      </c>
      <c r="B29" s="120">
        <v>244</v>
      </c>
      <c r="C29" s="120">
        <v>224</v>
      </c>
      <c r="D29" s="5">
        <f t="shared" si="0"/>
        <v>0</v>
      </c>
      <c r="E29" s="2">
        <f>'платные на 2022-2022 год'!E136</f>
        <v>0</v>
      </c>
      <c r="F29" s="2">
        <f>'платные на 2022-2022 год'!F136</f>
        <v>0</v>
      </c>
      <c r="G29" s="5">
        <f t="shared" si="1"/>
        <v>0</v>
      </c>
      <c r="H29" s="2">
        <f>'платные на 2022-2022 год'!H136</f>
        <v>0</v>
      </c>
      <c r="I29" s="2">
        <f>'платные на 2022-2022 год'!I136</f>
        <v>0</v>
      </c>
    </row>
    <row r="30" spans="1:9" ht="56.25">
      <c r="A30" s="116" t="s">
        <v>24</v>
      </c>
      <c r="B30" s="120" t="s">
        <v>5</v>
      </c>
      <c r="C30" s="120">
        <v>225</v>
      </c>
      <c r="D30" s="2">
        <f t="shared" ref="D30:I30" si="2">D31+D32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0</v>
      </c>
    </row>
    <row r="31" spans="1:9" ht="18.75">
      <c r="A31" s="151" t="s">
        <v>6</v>
      </c>
      <c r="B31" s="120">
        <v>243</v>
      </c>
      <c r="C31" s="120">
        <v>225</v>
      </c>
      <c r="D31" s="5">
        <f t="shared" si="0"/>
        <v>0</v>
      </c>
      <c r="E31" s="2">
        <f>'платные на 2022-2022 год'!E138</f>
        <v>0</v>
      </c>
      <c r="F31" s="2">
        <f>'платные на 2022-2022 год'!F138</f>
        <v>0</v>
      </c>
      <c r="G31" s="5">
        <f t="shared" ref="G31:G41" si="3">H31+I31</f>
        <v>0</v>
      </c>
      <c r="H31" s="2">
        <f>'платные на 2022-2022 год'!H138</f>
        <v>0</v>
      </c>
      <c r="I31" s="2">
        <f>'платные на 2022-2022 год'!I138</f>
        <v>0</v>
      </c>
    </row>
    <row r="32" spans="1:9" ht="18.75">
      <c r="A32" s="151"/>
      <c r="B32" s="120">
        <v>244</v>
      </c>
      <c r="C32" s="120">
        <v>225</v>
      </c>
      <c r="D32" s="5">
        <f t="shared" si="0"/>
        <v>0</v>
      </c>
      <c r="E32" s="2">
        <f>'платные на 2022-2022 год'!E139</f>
        <v>0</v>
      </c>
      <c r="F32" s="2">
        <f>'платные на 2022-2022 год'!F139</f>
        <v>0</v>
      </c>
      <c r="G32" s="5">
        <f t="shared" si="3"/>
        <v>0</v>
      </c>
      <c r="H32" s="2">
        <f>'платные на 2022-2022 год'!H139</f>
        <v>0</v>
      </c>
      <c r="I32" s="2">
        <f>'платные на 2022-2022 год'!I139</f>
        <v>0</v>
      </c>
    </row>
    <row r="33" spans="1:9" ht="37.5">
      <c r="A33" s="116" t="s">
        <v>58</v>
      </c>
      <c r="B33" s="120" t="s">
        <v>5</v>
      </c>
      <c r="C33" s="120">
        <v>226</v>
      </c>
      <c r="D33" s="5">
        <f t="shared" si="0"/>
        <v>0</v>
      </c>
      <c r="E33" s="2">
        <f>E34+E35</f>
        <v>0</v>
      </c>
      <c r="F33" s="2">
        <f>F34+F35</f>
        <v>0</v>
      </c>
      <c r="G33" s="5">
        <f t="shared" si="3"/>
        <v>0</v>
      </c>
      <c r="H33" s="2">
        <f>H34+H35</f>
        <v>0</v>
      </c>
      <c r="I33" s="4">
        <f>I34+I35</f>
        <v>0</v>
      </c>
    </row>
    <row r="34" spans="1:9" ht="18.75">
      <c r="A34" s="151" t="s">
        <v>6</v>
      </c>
      <c r="B34" s="120">
        <v>243</v>
      </c>
      <c r="C34" s="120">
        <v>226</v>
      </c>
      <c r="D34" s="5">
        <f t="shared" si="0"/>
        <v>0</v>
      </c>
      <c r="E34" s="2">
        <f>'платные на 2022-2022 год'!E141</f>
        <v>0</v>
      </c>
      <c r="F34" s="2">
        <f>'платные на 2022-2022 год'!F141</f>
        <v>0</v>
      </c>
      <c r="G34" s="5">
        <f t="shared" si="3"/>
        <v>0</v>
      </c>
      <c r="H34" s="2">
        <f>'платные на 2022-2022 год'!H141</f>
        <v>0</v>
      </c>
      <c r="I34" s="2">
        <f>'платные на 2022-2022 год'!I141</f>
        <v>0</v>
      </c>
    </row>
    <row r="35" spans="1:9" ht="18.75">
      <c r="A35" s="151"/>
      <c r="B35" s="120">
        <v>244</v>
      </c>
      <c r="C35" s="120">
        <v>226</v>
      </c>
      <c r="D35" s="5">
        <f t="shared" si="0"/>
        <v>0</v>
      </c>
      <c r="E35" s="2">
        <f>'платные на 2022-2022 год'!E142</f>
        <v>0</v>
      </c>
      <c r="F35" s="2">
        <f>'платные на 2022-2022 год'!F142</f>
        <v>0</v>
      </c>
      <c r="G35" s="5">
        <f t="shared" si="3"/>
        <v>0</v>
      </c>
      <c r="H35" s="2">
        <f>'платные на 2022-2022 год'!H142</f>
        <v>0</v>
      </c>
      <c r="I35" s="2">
        <f>'платные на 2022-2022 год'!I142</f>
        <v>0</v>
      </c>
    </row>
    <row r="36" spans="1:9" ht="18.75">
      <c r="A36" s="116" t="s">
        <v>25</v>
      </c>
      <c r="B36" s="120">
        <v>244</v>
      </c>
      <c r="C36" s="120">
        <v>227</v>
      </c>
      <c r="D36" s="5">
        <f t="shared" si="0"/>
        <v>0</v>
      </c>
      <c r="E36" s="2">
        <f>'платные на 2022-2022 год'!E143</f>
        <v>0</v>
      </c>
      <c r="F36" s="2">
        <f>'платные на 2022-2022 год'!F143</f>
        <v>0</v>
      </c>
      <c r="G36" s="5">
        <f t="shared" si="3"/>
        <v>0</v>
      </c>
      <c r="H36" s="2">
        <f>'платные на 2022-2022 год'!H143</f>
        <v>0</v>
      </c>
      <c r="I36" s="2">
        <f>'платные на 2022-2022 год'!I143</f>
        <v>0</v>
      </c>
    </row>
    <row r="37" spans="1:9" ht="18.75">
      <c r="A37" s="116" t="s">
        <v>30</v>
      </c>
      <c r="B37" s="120" t="s">
        <v>5</v>
      </c>
      <c r="C37" s="120">
        <v>290</v>
      </c>
      <c r="D37" s="5">
        <f t="shared" si="0"/>
        <v>0</v>
      </c>
      <c r="E37" s="2">
        <f>E39+E40</f>
        <v>0</v>
      </c>
      <c r="F37" s="2">
        <f>F39+F40</f>
        <v>0</v>
      </c>
      <c r="G37" s="5">
        <f t="shared" si="3"/>
        <v>0</v>
      </c>
      <c r="H37" s="2">
        <f>H39+H40</f>
        <v>0</v>
      </c>
      <c r="I37" s="4">
        <f>I39+I40</f>
        <v>0</v>
      </c>
    </row>
    <row r="38" spans="1:9" ht="18.75">
      <c r="A38" s="116" t="s">
        <v>9</v>
      </c>
      <c r="B38" s="120"/>
      <c r="C38" s="120"/>
      <c r="D38" s="5">
        <f t="shared" si="0"/>
        <v>0</v>
      </c>
      <c r="E38" s="2"/>
      <c r="F38" s="2"/>
      <c r="G38" s="5">
        <f t="shared" si="3"/>
        <v>0</v>
      </c>
      <c r="H38" s="2"/>
      <c r="I38" s="4"/>
    </row>
    <row r="39" spans="1:9" ht="56.25">
      <c r="A39" s="116" t="s">
        <v>34</v>
      </c>
      <c r="B39" s="120">
        <v>244</v>
      </c>
      <c r="C39" s="120">
        <v>296</v>
      </c>
      <c r="D39" s="5">
        <f t="shared" si="0"/>
        <v>0</v>
      </c>
      <c r="E39" s="2">
        <f>'платные на 2022-2022 год'!E146</f>
        <v>0</v>
      </c>
      <c r="F39" s="2">
        <f>'платные на 2022-2022 год'!F146</f>
        <v>0</v>
      </c>
      <c r="G39" s="5">
        <f t="shared" si="3"/>
        <v>0</v>
      </c>
      <c r="H39" s="2">
        <f>'платные на 2022-2022 год'!H146</f>
        <v>0</v>
      </c>
      <c r="I39" s="2">
        <f>'платные на 2022-2022 год'!I146</f>
        <v>0</v>
      </c>
    </row>
    <row r="40" spans="1:9" ht="56.25">
      <c r="A40" s="116" t="s">
        <v>35</v>
      </c>
      <c r="B40" s="120">
        <v>244</v>
      </c>
      <c r="C40" s="120">
        <v>297</v>
      </c>
      <c r="D40" s="5">
        <f t="shared" si="0"/>
        <v>0</v>
      </c>
      <c r="E40" s="2">
        <f>'платные на 2022-2022 год'!E147</f>
        <v>0</v>
      </c>
      <c r="F40" s="2">
        <f>'платные на 2022-2022 год'!F147</f>
        <v>0</v>
      </c>
      <c r="G40" s="5">
        <f t="shared" si="3"/>
        <v>0</v>
      </c>
      <c r="H40" s="2">
        <f>'платные на 2022-2022 год'!H147</f>
        <v>0</v>
      </c>
      <c r="I40" s="2">
        <f>'платные на 2022-2022 год'!I147</f>
        <v>0</v>
      </c>
    </row>
    <row r="41" spans="1:9" ht="56.25">
      <c r="A41" s="116" t="s">
        <v>59</v>
      </c>
      <c r="B41" s="120" t="s">
        <v>5</v>
      </c>
      <c r="C41" s="120">
        <v>300</v>
      </c>
      <c r="D41" s="5">
        <f t="shared" si="0"/>
        <v>0</v>
      </c>
      <c r="E41" s="2">
        <f>E43+E45+E44</f>
        <v>0</v>
      </c>
      <c r="F41" s="2">
        <f>F43+F45+F44</f>
        <v>0</v>
      </c>
      <c r="G41" s="5">
        <f t="shared" si="3"/>
        <v>0</v>
      </c>
      <c r="H41" s="2">
        <f>H43+H45+H44</f>
        <v>0</v>
      </c>
      <c r="I41" s="4">
        <f>I43+I45+I44</f>
        <v>0</v>
      </c>
    </row>
    <row r="42" spans="1:9" ht="18.75">
      <c r="A42" s="116" t="s">
        <v>9</v>
      </c>
      <c r="B42" s="120"/>
      <c r="C42" s="120"/>
      <c r="D42" s="5"/>
      <c r="E42" s="2"/>
      <c r="F42" s="2"/>
      <c r="G42" s="5"/>
      <c r="H42" s="2"/>
      <c r="I42" s="4"/>
    </row>
    <row r="43" spans="1:9" ht="14.45" customHeight="1">
      <c r="A43" s="116" t="s">
        <v>36</v>
      </c>
      <c r="B43" s="120">
        <v>244</v>
      </c>
      <c r="C43" s="120">
        <v>310</v>
      </c>
      <c r="D43" s="5">
        <f t="shared" si="0"/>
        <v>0</v>
      </c>
      <c r="E43" s="2">
        <f>'платные на 2022-2022 год'!E150</f>
        <v>0</v>
      </c>
      <c r="F43" s="2">
        <f>'платные на 2022-2022 год'!F150</f>
        <v>0</v>
      </c>
      <c r="G43" s="5">
        <f>H43+I43</f>
        <v>0</v>
      </c>
      <c r="H43" s="2">
        <f>'платные на 2022-2022 год'!H150</f>
        <v>0</v>
      </c>
      <c r="I43" s="2">
        <f>'платные на 2022-2022 год'!I150</f>
        <v>0</v>
      </c>
    </row>
    <row r="44" spans="1:9" ht="75">
      <c r="A44" s="116" t="s">
        <v>68</v>
      </c>
      <c r="B44" s="120">
        <v>244</v>
      </c>
      <c r="C44" s="120">
        <v>320</v>
      </c>
      <c r="D44" s="5">
        <f t="shared" si="0"/>
        <v>0</v>
      </c>
      <c r="E44" s="2">
        <f>'платные на 2022-2022 год'!E151</f>
        <v>0</v>
      </c>
      <c r="F44" s="2">
        <f>'платные на 2022-2022 год'!F151</f>
        <v>0</v>
      </c>
      <c r="G44" s="5">
        <f>H44+I44</f>
        <v>0</v>
      </c>
      <c r="H44" s="2">
        <f>'платные на 2022-2022 год'!H151</f>
        <v>0</v>
      </c>
      <c r="I44" s="2">
        <f>'платные на 2022-2022 год'!I151</f>
        <v>0</v>
      </c>
    </row>
    <row r="45" spans="1:9" ht="75">
      <c r="A45" s="116" t="s">
        <v>60</v>
      </c>
      <c r="B45" s="120" t="s">
        <v>5</v>
      </c>
      <c r="C45" s="120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  <c r="G45" s="5">
        <f>H45+I45</f>
        <v>0</v>
      </c>
      <c r="H45" s="2">
        <f>H47+H48+H49+H50+H51+H52+H53</f>
        <v>0</v>
      </c>
      <c r="I45" s="4">
        <f>I47+I48+I49+I50+I51+I52+I53</f>
        <v>0</v>
      </c>
    </row>
    <row r="46" spans="1:9" ht="18.75">
      <c r="A46" s="116" t="s">
        <v>6</v>
      </c>
      <c r="B46" s="120"/>
      <c r="C46" s="120"/>
      <c r="D46" s="5"/>
      <c r="E46" s="2"/>
      <c r="F46" s="2"/>
      <c r="G46" s="5"/>
      <c r="H46" s="2"/>
      <c r="I46" s="4"/>
    </row>
    <row r="47" spans="1:9" ht="131.25">
      <c r="A47" s="116" t="s">
        <v>37</v>
      </c>
      <c r="B47" s="120">
        <v>244</v>
      </c>
      <c r="C47" s="120">
        <v>341</v>
      </c>
      <c r="D47" s="5">
        <f t="shared" ref="D47:D53" si="4">E47+F47</f>
        <v>0</v>
      </c>
      <c r="E47" s="2">
        <f>'платные на 2022-2022 год'!E154</f>
        <v>0</v>
      </c>
      <c r="F47" s="2">
        <f>'платные на 2022-2022 год'!F154</f>
        <v>0</v>
      </c>
      <c r="G47" s="5">
        <f t="shared" ref="G47:G53" si="5">H47+I47</f>
        <v>0</v>
      </c>
      <c r="H47" s="2">
        <f>'платные на 2022-2022 год'!H154</f>
        <v>0</v>
      </c>
      <c r="I47" s="2">
        <f>'платные на 2022-2022 год'!I154</f>
        <v>0</v>
      </c>
    </row>
    <row r="48" spans="1:9" ht="56.25">
      <c r="A48" s="116" t="s">
        <v>38</v>
      </c>
      <c r="B48" s="120">
        <v>244</v>
      </c>
      <c r="C48" s="120">
        <v>342</v>
      </c>
      <c r="D48" s="5">
        <f t="shared" si="4"/>
        <v>0</v>
      </c>
      <c r="E48" s="2">
        <f>'платные на 2022-2022 год'!E155</f>
        <v>0</v>
      </c>
      <c r="F48" s="2">
        <f>'платные на 2022-2022 год'!F155</f>
        <v>0</v>
      </c>
      <c r="G48" s="5">
        <f t="shared" si="5"/>
        <v>0</v>
      </c>
      <c r="H48" s="2">
        <f>'платные на 2022-2022 год'!H155</f>
        <v>0</v>
      </c>
      <c r="I48" s="2">
        <f>'платные на 2022-2022 год'!I155</f>
        <v>0</v>
      </c>
    </row>
    <row r="49" spans="1:9" ht="75">
      <c r="A49" s="116" t="s">
        <v>39</v>
      </c>
      <c r="B49" s="120">
        <v>244</v>
      </c>
      <c r="C49" s="120">
        <v>343</v>
      </c>
      <c r="D49" s="5">
        <f t="shared" si="4"/>
        <v>0</v>
      </c>
      <c r="E49" s="2">
        <f>'платные на 2022-2022 год'!E156</f>
        <v>0</v>
      </c>
      <c r="F49" s="2">
        <f>'платные на 2022-2022 год'!F156</f>
        <v>0</v>
      </c>
      <c r="G49" s="5">
        <f t="shared" si="5"/>
        <v>0</v>
      </c>
      <c r="H49" s="2">
        <f>'платные на 2022-2022 год'!H156</f>
        <v>0</v>
      </c>
      <c r="I49" s="2">
        <f>'платные на 2022-2022 год'!I156</f>
        <v>0</v>
      </c>
    </row>
    <row r="50" spans="1:9" ht="75">
      <c r="A50" s="116" t="s">
        <v>40</v>
      </c>
      <c r="B50" s="120">
        <v>244</v>
      </c>
      <c r="C50" s="120">
        <v>344</v>
      </c>
      <c r="D50" s="5">
        <f t="shared" si="4"/>
        <v>0</v>
      </c>
      <c r="E50" s="2">
        <f>'платные на 2022-2022 год'!E157</f>
        <v>0</v>
      </c>
      <c r="F50" s="2">
        <f>'платные на 2022-2022 год'!F157</f>
        <v>0</v>
      </c>
      <c r="G50" s="5">
        <f t="shared" si="5"/>
        <v>0</v>
      </c>
      <c r="H50" s="2">
        <f>'платные на 2022-2022 год'!H157</f>
        <v>0</v>
      </c>
      <c r="I50" s="2">
        <f>'платные на 2022-2022 год'!I157</f>
        <v>0</v>
      </c>
    </row>
    <row r="51" spans="1:9" ht="56.25">
      <c r="A51" s="116" t="s">
        <v>41</v>
      </c>
      <c r="B51" s="120">
        <v>244</v>
      </c>
      <c r="C51" s="120">
        <v>345</v>
      </c>
      <c r="D51" s="5">
        <f t="shared" si="4"/>
        <v>0</v>
      </c>
      <c r="E51" s="2">
        <f>'платные на 2022-2022 год'!E158</f>
        <v>0</v>
      </c>
      <c r="F51" s="2">
        <f>'платные на 2022-2022 год'!F158</f>
        <v>0</v>
      </c>
      <c r="G51" s="5">
        <f t="shared" si="5"/>
        <v>0</v>
      </c>
      <c r="H51" s="2">
        <f>'платные на 2022-2022 год'!H158</f>
        <v>0</v>
      </c>
      <c r="I51" s="2">
        <f>'платные на 2022-2022 год'!I158</f>
        <v>0</v>
      </c>
    </row>
    <row r="52" spans="1:9" ht="75">
      <c r="A52" s="116" t="s">
        <v>42</v>
      </c>
      <c r="B52" s="120">
        <v>244</v>
      </c>
      <c r="C52" s="120">
        <v>346</v>
      </c>
      <c r="D52" s="5">
        <f t="shared" si="4"/>
        <v>0</v>
      </c>
      <c r="E52" s="2">
        <f>'платные на 2022-2022 год'!E159</f>
        <v>0</v>
      </c>
      <c r="F52" s="2">
        <f>'платные на 2022-2022 год'!F159</f>
        <v>0</v>
      </c>
      <c r="G52" s="5">
        <f t="shared" si="5"/>
        <v>0</v>
      </c>
      <c r="H52" s="2">
        <f>'платные на 2022-2022 год'!H159</f>
        <v>0</v>
      </c>
      <c r="I52" s="2">
        <f>'платные на 2022-2022 год'!I159</f>
        <v>0</v>
      </c>
    </row>
    <row r="53" spans="1:9" ht="112.5">
      <c r="A53" s="116" t="s">
        <v>43</v>
      </c>
      <c r="B53" s="120">
        <v>244</v>
      </c>
      <c r="C53" s="120">
        <v>349</v>
      </c>
      <c r="D53" s="5">
        <f t="shared" si="4"/>
        <v>0</v>
      </c>
      <c r="E53" s="2">
        <f>'платные на 2022-2022 год'!E160</f>
        <v>0</v>
      </c>
      <c r="F53" s="2">
        <f>'платные на 2022-2022 год'!F160</f>
        <v>0</v>
      </c>
      <c r="G53" s="5">
        <f t="shared" si="5"/>
        <v>0</v>
      </c>
      <c r="H53" s="2">
        <f>'платные на 2022-2022 год'!H160</f>
        <v>0</v>
      </c>
      <c r="I53" s="2">
        <f>'платные на 2022-2022 год'!I160</f>
        <v>0</v>
      </c>
    </row>
    <row r="54" spans="1:9" ht="32.450000000000003" customHeight="1">
      <c r="A54" s="222" t="s">
        <v>202</v>
      </c>
      <c r="B54" s="223"/>
      <c r="C54" s="223"/>
      <c r="D54" s="223"/>
      <c r="E54" s="223"/>
      <c r="F54" s="223"/>
      <c r="G54" s="223"/>
      <c r="H54" s="223"/>
      <c r="I54" s="224"/>
    </row>
    <row r="55" spans="1:9" ht="18.75">
      <c r="A55" s="116" t="s">
        <v>8</v>
      </c>
      <c r="B55" s="120" t="s">
        <v>5</v>
      </c>
      <c r="C55" s="120">
        <v>200</v>
      </c>
      <c r="D55" s="5">
        <f>E55+F55</f>
        <v>25000</v>
      </c>
      <c r="E55" s="2">
        <f>E57+E60+E79</f>
        <v>25000</v>
      </c>
      <c r="F55" s="2">
        <f>F57+F60+F79</f>
        <v>0</v>
      </c>
      <c r="G55" s="5">
        <f>H55+I55</f>
        <v>25000</v>
      </c>
      <c r="H55" s="2">
        <f>H57+H60+H79</f>
        <v>25000</v>
      </c>
      <c r="I55" s="4">
        <f>I57+I60+I79</f>
        <v>0</v>
      </c>
    </row>
    <row r="56" spans="1:9" ht="18.75">
      <c r="A56" s="116" t="s">
        <v>9</v>
      </c>
      <c r="B56" s="120"/>
      <c r="C56" s="120"/>
      <c r="D56" s="5"/>
      <c r="E56" s="2"/>
      <c r="F56" s="2"/>
      <c r="G56" s="5"/>
      <c r="H56" s="2"/>
      <c r="I56" s="4"/>
    </row>
    <row r="57" spans="1:9" ht="75">
      <c r="A57" s="116" t="s">
        <v>10</v>
      </c>
      <c r="B57" s="120" t="s">
        <v>5</v>
      </c>
      <c r="C57" s="120">
        <v>210</v>
      </c>
      <c r="D57" s="5">
        <f>E57+F57</f>
        <v>0</v>
      </c>
      <c r="E57" s="2">
        <f>E59</f>
        <v>0</v>
      </c>
      <c r="F57" s="2">
        <f>F59</f>
        <v>0</v>
      </c>
      <c r="G57" s="5">
        <f>H57+I57</f>
        <v>0</v>
      </c>
      <c r="H57" s="2">
        <f>H59</f>
        <v>0</v>
      </c>
      <c r="I57" s="4">
        <f>I59</f>
        <v>0</v>
      </c>
    </row>
    <row r="58" spans="1:9" ht="18.75">
      <c r="A58" s="116" t="s">
        <v>9</v>
      </c>
      <c r="B58" s="120"/>
      <c r="C58" s="120"/>
      <c r="D58" s="5"/>
      <c r="E58" s="2"/>
      <c r="F58" s="2"/>
      <c r="G58" s="5"/>
      <c r="H58" s="2"/>
      <c r="I58" s="4"/>
    </row>
    <row r="59" spans="1:9" ht="93.75">
      <c r="A59" s="116" t="s">
        <v>201</v>
      </c>
      <c r="B59" s="120">
        <v>244</v>
      </c>
      <c r="C59" s="120">
        <v>214</v>
      </c>
      <c r="D59" s="5">
        <f>E59+F59</f>
        <v>0</v>
      </c>
      <c r="E59" s="2">
        <f>'платные на 2022-2022 год'!E166</f>
        <v>0</v>
      </c>
      <c r="F59" s="2">
        <f>'платные на 2022-2022 год'!F166</f>
        <v>0</v>
      </c>
      <c r="G59" s="5">
        <f>H59+I59</f>
        <v>0</v>
      </c>
      <c r="H59" s="2">
        <f>'платные на 2022-2022 год'!H166</f>
        <v>0</v>
      </c>
      <c r="I59" s="2">
        <f>'платные на 2022-2022 год'!I166</f>
        <v>0</v>
      </c>
    </row>
    <row r="60" spans="1:9" ht="37.5">
      <c r="A60" s="116" t="s">
        <v>14</v>
      </c>
      <c r="B60" s="120" t="s">
        <v>5</v>
      </c>
      <c r="C60" s="120">
        <v>220</v>
      </c>
      <c r="D60" s="5">
        <f>E60+F60</f>
        <v>25000</v>
      </c>
      <c r="E60" s="2">
        <f>E62+E63+E64+E71+E72+E75+E78</f>
        <v>25000</v>
      </c>
      <c r="F60" s="2">
        <f>F62+F63+F64+F71+F72+F75+F78</f>
        <v>0</v>
      </c>
      <c r="G60" s="5">
        <f>H60+I60</f>
        <v>25000</v>
      </c>
      <c r="H60" s="2">
        <f>H62+H63+H64+H71+H72+H75+H78</f>
        <v>25000</v>
      </c>
      <c r="I60" s="4">
        <f>I62+I63+I64+I71+I72+I75+I78</f>
        <v>0</v>
      </c>
    </row>
    <row r="61" spans="1:9" ht="18.75">
      <c r="A61" s="116" t="s">
        <v>9</v>
      </c>
      <c r="B61" s="120"/>
      <c r="C61" s="120"/>
      <c r="D61" s="5"/>
      <c r="E61" s="2"/>
      <c r="F61" s="2"/>
      <c r="G61" s="5"/>
      <c r="H61" s="2"/>
      <c r="I61" s="4"/>
    </row>
    <row r="62" spans="1:9" ht="18.75">
      <c r="A62" s="116" t="s">
        <v>15</v>
      </c>
      <c r="B62" s="120">
        <v>244</v>
      </c>
      <c r="C62" s="120">
        <v>221</v>
      </c>
      <c r="D62" s="5">
        <f>E62+F62</f>
        <v>20000</v>
      </c>
      <c r="E62" s="2">
        <f>'платные на 2022-2022 год'!E169</f>
        <v>20000</v>
      </c>
      <c r="F62" s="2">
        <f>'платные на 2022-2022 год'!F169</f>
        <v>0</v>
      </c>
      <c r="G62" s="5">
        <f>H62+I62</f>
        <v>20000</v>
      </c>
      <c r="H62" s="2">
        <f>'платные на 2022-2022 год'!H169</f>
        <v>20000</v>
      </c>
      <c r="I62" s="2">
        <f>'платные на 2022-2022 год'!I169</f>
        <v>0</v>
      </c>
    </row>
    <row r="63" spans="1:9" ht="37.5">
      <c r="A63" s="116" t="s">
        <v>16</v>
      </c>
      <c r="B63" s="120">
        <v>244</v>
      </c>
      <c r="C63" s="120">
        <v>222</v>
      </c>
      <c r="D63" s="5">
        <f>E63+F63</f>
        <v>0</v>
      </c>
      <c r="E63" s="2">
        <f>'платные на 2022-2022 год'!E170</f>
        <v>0</v>
      </c>
      <c r="F63" s="2">
        <f>'платные на 2022-2022 год'!F170</f>
        <v>0</v>
      </c>
      <c r="G63" s="5">
        <f>H63+I63</f>
        <v>0</v>
      </c>
      <c r="H63" s="2">
        <f>'платные на 2022-2022 год'!H170</f>
        <v>0</v>
      </c>
      <c r="I63" s="2">
        <f>'платные на 2022-2022 год'!I170</f>
        <v>0</v>
      </c>
    </row>
    <row r="64" spans="1:9" ht="37.5">
      <c r="A64" s="116" t="s">
        <v>17</v>
      </c>
      <c r="B64" s="120" t="s">
        <v>5</v>
      </c>
      <c r="C64" s="120">
        <v>223</v>
      </c>
      <c r="D64" s="5">
        <f>E64+F64</f>
        <v>0</v>
      </c>
      <c r="E64" s="2">
        <f>E66+E67+E68+E69+E70</f>
        <v>0</v>
      </c>
      <c r="F64" s="2">
        <f>F66+F67+F68+F69+F70</f>
        <v>0</v>
      </c>
      <c r="G64" s="5">
        <f>H64+I64</f>
        <v>0</v>
      </c>
      <c r="H64" s="2">
        <f>H66+H67+H68+H69+H70</f>
        <v>0</v>
      </c>
      <c r="I64" s="4">
        <f>I66+I67+I68+I69+I70</f>
        <v>0</v>
      </c>
    </row>
    <row r="65" spans="1:9" ht="18.75">
      <c r="A65" s="116" t="s">
        <v>6</v>
      </c>
      <c r="B65" s="120"/>
      <c r="C65" s="120"/>
      <c r="D65" s="5"/>
      <c r="E65" s="2"/>
      <c r="F65" s="2"/>
      <c r="G65" s="5"/>
      <c r="H65" s="2"/>
      <c r="I65" s="4"/>
    </row>
    <row r="66" spans="1:9" ht="56.25">
      <c r="A66" s="116" t="s">
        <v>18</v>
      </c>
      <c r="B66" s="120">
        <v>244</v>
      </c>
      <c r="C66" s="120">
        <v>223</v>
      </c>
      <c r="D66" s="5">
        <f t="shared" ref="D66:D71" si="6">E66+F66</f>
        <v>0</v>
      </c>
      <c r="E66" s="2">
        <f>'платные на 2022-2022 год'!E173</f>
        <v>0</v>
      </c>
      <c r="F66" s="2">
        <f>'платные на 2022-2022 год'!F173</f>
        <v>0</v>
      </c>
      <c r="G66" s="5">
        <f t="shared" ref="G66:G71" si="7">H66+I66</f>
        <v>0</v>
      </c>
      <c r="H66" s="2">
        <f>'платные на 2022-2022 год'!H173</f>
        <v>0</v>
      </c>
      <c r="I66" s="2">
        <f>'платные на 2022-2022 год'!I173</f>
        <v>0</v>
      </c>
    </row>
    <row r="67" spans="1:9" ht="37.5">
      <c r="A67" s="116" t="s">
        <v>19</v>
      </c>
      <c r="B67" s="120">
        <v>244</v>
      </c>
      <c r="C67" s="120">
        <v>223</v>
      </c>
      <c r="D67" s="5">
        <f t="shared" si="6"/>
        <v>0</v>
      </c>
      <c r="E67" s="2">
        <f>'платные на 2022-2022 год'!E174</f>
        <v>0</v>
      </c>
      <c r="F67" s="2">
        <f>'платные на 2022-2022 год'!F174</f>
        <v>0</v>
      </c>
      <c r="G67" s="5">
        <f t="shared" si="7"/>
        <v>0</v>
      </c>
      <c r="H67" s="2">
        <f>'платные на 2022-2022 год'!H174</f>
        <v>0</v>
      </c>
      <c r="I67" s="2">
        <f>'платные на 2022-2022 год'!I174</f>
        <v>0</v>
      </c>
    </row>
    <row r="68" spans="1:9" ht="75">
      <c r="A68" s="116" t="s">
        <v>20</v>
      </c>
      <c r="B68" s="120">
        <v>244</v>
      </c>
      <c r="C68" s="120">
        <v>223</v>
      </c>
      <c r="D68" s="5">
        <f t="shared" si="6"/>
        <v>0</v>
      </c>
      <c r="E68" s="2">
        <f>'платные на 2022-2022 год'!E175</f>
        <v>0</v>
      </c>
      <c r="F68" s="2">
        <f>'платные на 2022-2022 год'!F175</f>
        <v>0</v>
      </c>
      <c r="G68" s="5">
        <f t="shared" si="7"/>
        <v>0</v>
      </c>
      <c r="H68" s="2">
        <f>'платные на 2022-2022 год'!H175</f>
        <v>0</v>
      </c>
      <c r="I68" s="2">
        <f>'платные на 2022-2022 год'!I175</f>
        <v>0</v>
      </c>
    </row>
    <row r="69" spans="1:9" ht="75">
      <c r="A69" s="116" t="s">
        <v>21</v>
      </c>
      <c r="B69" s="120">
        <v>244</v>
      </c>
      <c r="C69" s="120">
        <v>223</v>
      </c>
      <c r="D69" s="5">
        <f t="shared" si="6"/>
        <v>0</v>
      </c>
      <c r="E69" s="2">
        <f>'платные на 2022-2022 год'!E176</f>
        <v>0</v>
      </c>
      <c r="F69" s="2">
        <f>'платные на 2022-2022 год'!F176</f>
        <v>0</v>
      </c>
      <c r="G69" s="5">
        <f t="shared" si="7"/>
        <v>0</v>
      </c>
      <c r="H69" s="2">
        <f>'платные на 2022-2022 год'!H176</f>
        <v>0</v>
      </c>
      <c r="I69" s="2">
        <f>'платные на 2022-2022 год'!I176</f>
        <v>0</v>
      </c>
    </row>
    <row r="70" spans="1:9" ht="56.25">
      <c r="A70" s="116" t="s">
        <v>22</v>
      </c>
      <c r="B70" s="120">
        <v>244</v>
      </c>
      <c r="C70" s="120">
        <v>223</v>
      </c>
      <c r="D70" s="5">
        <f t="shared" si="6"/>
        <v>0</v>
      </c>
      <c r="E70" s="2">
        <f>'платные на 2022-2022 год'!E177</f>
        <v>0</v>
      </c>
      <c r="F70" s="2">
        <f>'платные на 2022-2022 год'!F177</f>
        <v>0</v>
      </c>
      <c r="G70" s="5">
        <f t="shared" si="7"/>
        <v>0</v>
      </c>
      <c r="H70" s="2">
        <f>'платные на 2022-2022 год'!H177</f>
        <v>0</v>
      </c>
      <c r="I70" s="2">
        <f>'платные на 2022-2022 год'!I177</f>
        <v>0</v>
      </c>
    </row>
    <row r="71" spans="1:9" ht="168.75">
      <c r="A71" s="116" t="s">
        <v>23</v>
      </c>
      <c r="B71" s="120">
        <v>244</v>
      </c>
      <c r="C71" s="120">
        <v>224</v>
      </c>
      <c r="D71" s="5">
        <f t="shared" si="6"/>
        <v>0</v>
      </c>
      <c r="E71" s="2">
        <f>'платные на 2022-2022 год'!E178</f>
        <v>0</v>
      </c>
      <c r="F71" s="2">
        <f>'платные на 2022-2022 год'!F178</f>
        <v>0</v>
      </c>
      <c r="G71" s="5">
        <f t="shared" si="7"/>
        <v>0</v>
      </c>
      <c r="H71" s="2">
        <f>'платные на 2022-2022 год'!H178</f>
        <v>0</v>
      </c>
      <c r="I71" s="2">
        <f>'платные на 2022-2022 год'!I178</f>
        <v>0</v>
      </c>
    </row>
    <row r="72" spans="1:9" ht="56.25">
      <c r="A72" s="116" t="s">
        <v>24</v>
      </c>
      <c r="B72" s="120" t="s">
        <v>5</v>
      </c>
      <c r="C72" s="120">
        <v>225</v>
      </c>
      <c r="D72" s="2">
        <f t="shared" ref="D72:I72" si="8">D73+D74</f>
        <v>0</v>
      </c>
      <c r="E72" s="2">
        <f t="shared" si="8"/>
        <v>0</v>
      </c>
      <c r="F72" s="2">
        <f t="shared" si="8"/>
        <v>0</v>
      </c>
      <c r="G72" s="2">
        <f t="shared" si="8"/>
        <v>0</v>
      </c>
      <c r="H72" s="2">
        <f t="shared" si="8"/>
        <v>0</v>
      </c>
      <c r="I72" s="4">
        <f t="shared" si="8"/>
        <v>0</v>
      </c>
    </row>
    <row r="73" spans="1:9" ht="18.75">
      <c r="A73" s="151" t="s">
        <v>6</v>
      </c>
      <c r="B73" s="120">
        <v>243</v>
      </c>
      <c r="C73" s="120">
        <v>225</v>
      </c>
      <c r="D73" s="5">
        <f t="shared" ref="D73:D83" si="9">E73+F73</f>
        <v>0</v>
      </c>
      <c r="E73" s="2">
        <f>'платные на 2022-2022 год'!E180</f>
        <v>0</v>
      </c>
      <c r="F73" s="2">
        <f>'платные на 2022-2022 год'!F180</f>
        <v>0</v>
      </c>
      <c r="G73" s="5">
        <f t="shared" ref="G73:G83" si="10">H73+I73</f>
        <v>0</v>
      </c>
      <c r="H73" s="2">
        <f>'платные на 2022-2022 год'!H180</f>
        <v>0</v>
      </c>
      <c r="I73" s="2">
        <f>'платные на 2022-2022 год'!I180</f>
        <v>0</v>
      </c>
    </row>
    <row r="74" spans="1:9" ht="18.75">
      <c r="A74" s="151"/>
      <c r="B74" s="120">
        <v>244</v>
      </c>
      <c r="C74" s="120">
        <v>225</v>
      </c>
      <c r="D74" s="5">
        <f t="shared" si="9"/>
        <v>0</v>
      </c>
      <c r="E74" s="2">
        <f>'платные на 2022-2022 год'!E181</f>
        <v>0</v>
      </c>
      <c r="F74" s="2">
        <f>'платные на 2022-2022 год'!F181</f>
        <v>0</v>
      </c>
      <c r="G74" s="5">
        <f t="shared" si="10"/>
        <v>0</v>
      </c>
      <c r="H74" s="2">
        <f>'платные на 2022-2022 год'!H181</f>
        <v>0</v>
      </c>
      <c r="I74" s="2">
        <f>'платные на 2022-2022 год'!I181</f>
        <v>0</v>
      </c>
    </row>
    <row r="75" spans="1:9" ht="37.5">
      <c r="A75" s="116" t="s">
        <v>58</v>
      </c>
      <c r="B75" s="120" t="s">
        <v>5</v>
      </c>
      <c r="C75" s="120">
        <v>226</v>
      </c>
      <c r="D75" s="5">
        <f t="shared" si="9"/>
        <v>5000</v>
      </c>
      <c r="E75" s="2">
        <f>E76+E77</f>
        <v>5000</v>
      </c>
      <c r="F75" s="2">
        <f>F76+F77</f>
        <v>0</v>
      </c>
      <c r="G75" s="5">
        <f t="shared" si="10"/>
        <v>5000</v>
      </c>
      <c r="H75" s="2">
        <f>H76+H77</f>
        <v>5000</v>
      </c>
      <c r="I75" s="4">
        <f>I76+I77</f>
        <v>0</v>
      </c>
    </row>
    <row r="76" spans="1:9" ht="18.75">
      <c r="A76" s="151" t="s">
        <v>6</v>
      </c>
      <c r="B76" s="120">
        <v>243</v>
      </c>
      <c r="C76" s="120">
        <v>226</v>
      </c>
      <c r="D76" s="5">
        <f t="shared" si="9"/>
        <v>0</v>
      </c>
      <c r="E76" s="2">
        <f>'платные на 2022-2022 год'!E183</f>
        <v>0</v>
      </c>
      <c r="F76" s="2">
        <f>'платные на 2022-2022 год'!F183</f>
        <v>0</v>
      </c>
      <c r="G76" s="5">
        <f t="shared" si="10"/>
        <v>0</v>
      </c>
      <c r="H76" s="2">
        <f>'платные на 2022-2022 год'!H183</f>
        <v>0</v>
      </c>
      <c r="I76" s="2">
        <f>'платные на 2022-2022 год'!I183</f>
        <v>0</v>
      </c>
    </row>
    <row r="77" spans="1:9" ht="18.75">
      <c r="A77" s="151"/>
      <c r="B77" s="120">
        <v>244</v>
      </c>
      <c r="C77" s="120">
        <v>226</v>
      </c>
      <c r="D77" s="5">
        <f t="shared" si="9"/>
        <v>5000</v>
      </c>
      <c r="E77" s="2">
        <f>'платные на 2022-2022 год'!E184</f>
        <v>5000</v>
      </c>
      <c r="F77" s="2">
        <f>'платные на 2022-2022 год'!F184</f>
        <v>0</v>
      </c>
      <c r="G77" s="5">
        <f t="shared" si="10"/>
        <v>5000</v>
      </c>
      <c r="H77" s="2">
        <f>'платные на 2022-2022 год'!H184</f>
        <v>5000</v>
      </c>
      <c r="I77" s="2">
        <f>'платные на 2022-2022 год'!I184</f>
        <v>0</v>
      </c>
    </row>
    <row r="78" spans="1:9" ht="18.75">
      <c r="A78" s="116" t="s">
        <v>25</v>
      </c>
      <c r="B78" s="120">
        <v>244</v>
      </c>
      <c r="C78" s="120">
        <v>227</v>
      </c>
      <c r="D78" s="5">
        <f t="shared" si="9"/>
        <v>0</v>
      </c>
      <c r="E78" s="2">
        <f>'платные на 2022-2022 год'!E185</f>
        <v>0</v>
      </c>
      <c r="F78" s="2">
        <f>'платные на 2022-2022 год'!F185</f>
        <v>0</v>
      </c>
      <c r="G78" s="5">
        <f t="shared" si="10"/>
        <v>0</v>
      </c>
      <c r="H78" s="2">
        <f>'платные на 2022-2022 год'!H185</f>
        <v>0</v>
      </c>
      <c r="I78" s="2">
        <f>'платные на 2022-2022 год'!I185</f>
        <v>0</v>
      </c>
    </row>
    <row r="79" spans="1:9" ht="18.75">
      <c r="A79" s="116" t="s">
        <v>30</v>
      </c>
      <c r="B79" s="120" t="s">
        <v>5</v>
      </c>
      <c r="C79" s="120">
        <v>290</v>
      </c>
      <c r="D79" s="5">
        <f t="shared" si="9"/>
        <v>0</v>
      </c>
      <c r="E79" s="2">
        <f>E81+E82</f>
        <v>0</v>
      </c>
      <c r="F79" s="2">
        <f>F81+F82</f>
        <v>0</v>
      </c>
      <c r="G79" s="5">
        <f t="shared" si="10"/>
        <v>0</v>
      </c>
      <c r="H79" s="2">
        <f>H81+H82</f>
        <v>0</v>
      </c>
      <c r="I79" s="4">
        <f>I81+I82</f>
        <v>0</v>
      </c>
    </row>
    <row r="80" spans="1:9" ht="18.75">
      <c r="A80" s="116" t="s">
        <v>9</v>
      </c>
      <c r="B80" s="120"/>
      <c r="C80" s="120"/>
      <c r="D80" s="5">
        <f t="shared" si="9"/>
        <v>0</v>
      </c>
      <c r="E80" s="2"/>
      <c r="F80" s="2"/>
      <c r="G80" s="5">
        <f t="shared" si="10"/>
        <v>0</v>
      </c>
      <c r="H80" s="2"/>
      <c r="I80" s="4"/>
    </row>
    <row r="81" spans="1:9" ht="56.25">
      <c r="A81" s="116" t="s">
        <v>34</v>
      </c>
      <c r="B81" s="120">
        <v>244</v>
      </c>
      <c r="C81" s="120">
        <v>296</v>
      </c>
      <c r="D81" s="5">
        <f t="shared" si="9"/>
        <v>0</v>
      </c>
      <c r="E81" s="2">
        <f>'платные на 2022-2022 год'!E188</f>
        <v>0</v>
      </c>
      <c r="F81" s="2">
        <f>'платные на 2022-2022 год'!F188</f>
        <v>0</v>
      </c>
      <c r="G81" s="5">
        <f t="shared" si="10"/>
        <v>0</v>
      </c>
      <c r="H81" s="2">
        <f>'платные на 2022-2022 год'!H188</f>
        <v>0</v>
      </c>
      <c r="I81" s="2">
        <f>'платные на 2022-2022 год'!I188</f>
        <v>0</v>
      </c>
    </row>
    <row r="82" spans="1:9" ht="56.25">
      <c r="A82" s="116" t="s">
        <v>35</v>
      </c>
      <c r="B82" s="120">
        <v>244</v>
      </c>
      <c r="C82" s="120">
        <v>297</v>
      </c>
      <c r="D82" s="5">
        <f t="shared" si="9"/>
        <v>0</v>
      </c>
      <c r="E82" s="2">
        <f>'платные на 2022-2022 год'!E189</f>
        <v>0</v>
      </c>
      <c r="F82" s="2">
        <f>'платные на 2022-2022 год'!F189</f>
        <v>0</v>
      </c>
      <c r="G82" s="5">
        <f t="shared" si="10"/>
        <v>0</v>
      </c>
      <c r="H82" s="2">
        <f>'платные на 2022-2022 год'!H189</f>
        <v>0</v>
      </c>
      <c r="I82" s="2">
        <f>'платные на 2022-2022 год'!I189</f>
        <v>0</v>
      </c>
    </row>
    <row r="83" spans="1:9" ht="56.25">
      <c r="A83" s="116" t="s">
        <v>59</v>
      </c>
      <c r="B83" s="120" t="s">
        <v>5</v>
      </c>
      <c r="C83" s="120">
        <v>300</v>
      </c>
      <c r="D83" s="5">
        <f t="shared" si="9"/>
        <v>11000</v>
      </c>
      <c r="E83" s="2">
        <f>E85+E87+E86</f>
        <v>11000</v>
      </c>
      <c r="F83" s="2">
        <f>F85+F87+F86</f>
        <v>0</v>
      </c>
      <c r="G83" s="5">
        <f t="shared" si="10"/>
        <v>12000</v>
      </c>
      <c r="H83" s="2">
        <f>H85+H87+H86</f>
        <v>12000</v>
      </c>
      <c r="I83" s="4">
        <f>I85+I87+I86</f>
        <v>0</v>
      </c>
    </row>
    <row r="84" spans="1:9" ht="18.75">
      <c r="A84" s="116" t="s">
        <v>9</v>
      </c>
      <c r="B84" s="120"/>
      <c r="C84" s="120"/>
      <c r="D84" s="5"/>
      <c r="E84" s="2"/>
      <c r="F84" s="2"/>
      <c r="G84" s="5"/>
      <c r="H84" s="2"/>
      <c r="I84" s="4"/>
    </row>
    <row r="85" spans="1:9" ht="76.150000000000006" customHeight="1">
      <c r="A85" s="116" t="s">
        <v>36</v>
      </c>
      <c r="B85" s="120">
        <v>244</v>
      </c>
      <c r="C85" s="120">
        <v>310</v>
      </c>
      <c r="D85" s="5">
        <f>E85+F85</f>
        <v>0</v>
      </c>
      <c r="E85" s="2">
        <f>'платные на 2022-2022 год'!E192</f>
        <v>0</v>
      </c>
      <c r="F85" s="2">
        <f>'платные на 2022-2022 год'!F192</f>
        <v>0</v>
      </c>
      <c r="G85" s="5">
        <f>H85+I85</f>
        <v>0</v>
      </c>
      <c r="H85" s="2">
        <f>'платные на 2022-2022 год'!H192</f>
        <v>0</v>
      </c>
      <c r="I85" s="2">
        <f>'платные на 2022-2022 год'!I192</f>
        <v>0</v>
      </c>
    </row>
    <row r="86" spans="1:9" ht="76.150000000000006" customHeight="1">
      <c r="A86" s="116" t="s">
        <v>68</v>
      </c>
      <c r="B86" s="120">
        <v>244</v>
      </c>
      <c r="C86" s="120">
        <v>320</v>
      </c>
      <c r="D86" s="5">
        <f>E86+F86</f>
        <v>0</v>
      </c>
      <c r="E86" s="2">
        <f>'платные на 2022-2022 год'!E193</f>
        <v>0</v>
      </c>
      <c r="F86" s="2">
        <f>'платные на 2022-2022 год'!F193</f>
        <v>0</v>
      </c>
      <c r="G86" s="5">
        <f>H86+I86</f>
        <v>0</v>
      </c>
      <c r="H86" s="2">
        <f>'платные на 2022-2022 год'!H193</f>
        <v>0</v>
      </c>
      <c r="I86" s="2">
        <f>'платные на 2022-2022 год'!I193</f>
        <v>0</v>
      </c>
    </row>
    <row r="87" spans="1:9" ht="76.150000000000006" customHeight="1">
      <c r="A87" s="116" t="s">
        <v>60</v>
      </c>
      <c r="B87" s="120" t="s">
        <v>5</v>
      </c>
      <c r="C87" s="120">
        <v>340</v>
      </c>
      <c r="D87" s="5">
        <f>E87+F87</f>
        <v>11000</v>
      </c>
      <c r="E87" s="2">
        <f>E89+E90+E91+E92+E93+E94+E95</f>
        <v>11000</v>
      </c>
      <c r="F87" s="2">
        <f>F89+F90+F91+F92+F93+F94+F95</f>
        <v>0</v>
      </c>
      <c r="G87" s="5">
        <f>H87+I87</f>
        <v>12000</v>
      </c>
      <c r="H87" s="2">
        <f>H89+H90+H91+H92+H93+H94+H95</f>
        <v>12000</v>
      </c>
      <c r="I87" s="4">
        <f>I89+I90+I91+I92+I93+I94+I95</f>
        <v>0</v>
      </c>
    </row>
    <row r="88" spans="1:9" ht="18.75">
      <c r="A88" s="116" t="s">
        <v>6</v>
      </c>
      <c r="B88" s="120"/>
      <c r="C88" s="120"/>
      <c r="D88" s="5"/>
      <c r="E88" s="2"/>
      <c r="F88" s="2"/>
      <c r="G88" s="5"/>
      <c r="H88" s="2"/>
      <c r="I88" s="4"/>
    </row>
    <row r="89" spans="1:9" ht="156" customHeight="1">
      <c r="A89" s="116" t="s">
        <v>37</v>
      </c>
      <c r="B89" s="120">
        <v>244</v>
      </c>
      <c r="C89" s="120">
        <v>341</v>
      </c>
      <c r="D89" s="5">
        <f t="shared" ref="D89:D95" si="11">E89+F89</f>
        <v>0</v>
      </c>
      <c r="E89" s="2">
        <f>'платные на 2022-2022 год'!E196</f>
        <v>0</v>
      </c>
      <c r="F89" s="2">
        <f>'платные на 2022-2022 год'!F196</f>
        <v>0</v>
      </c>
      <c r="G89" s="5">
        <f t="shared" ref="G89:G95" si="12">H89+I89</f>
        <v>0</v>
      </c>
      <c r="H89" s="2">
        <f>'платные на 2022-2022 год'!H196</f>
        <v>0</v>
      </c>
      <c r="I89" s="2">
        <f>'платные на 2022-2022 год'!I196</f>
        <v>0</v>
      </c>
    </row>
    <row r="90" spans="1:9" ht="94.9" customHeight="1">
      <c r="A90" s="116" t="s">
        <v>38</v>
      </c>
      <c r="B90" s="120">
        <v>244</v>
      </c>
      <c r="C90" s="120">
        <v>342</v>
      </c>
      <c r="D90" s="5">
        <f t="shared" si="11"/>
        <v>0</v>
      </c>
      <c r="E90" s="2">
        <f>'платные на 2022-2022 год'!E197</f>
        <v>0</v>
      </c>
      <c r="F90" s="2">
        <f>'платные на 2022-2022 год'!F197</f>
        <v>0</v>
      </c>
      <c r="G90" s="5">
        <f t="shared" si="12"/>
        <v>0</v>
      </c>
      <c r="H90" s="2">
        <f>'платные на 2022-2022 год'!H197</f>
        <v>0</v>
      </c>
      <c r="I90" s="2">
        <f>'платные на 2022-2022 год'!I197</f>
        <v>0</v>
      </c>
    </row>
    <row r="91" spans="1:9" ht="94.9" customHeight="1">
      <c r="A91" s="116" t="s">
        <v>39</v>
      </c>
      <c r="B91" s="120">
        <v>244</v>
      </c>
      <c r="C91" s="120">
        <v>343</v>
      </c>
      <c r="D91" s="5">
        <f t="shared" si="11"/>
        <v>0</v>
      </c>
      <c r="E91" s="2">
        <f>'платные на 2022-2022 год'!E198</f>
        <v>0</v>
      </c>
      <c r="F91" s="2">
        <f>'платные на 2022-2022 год'!F198</f>
        <v>0</v>
      </c>
      <c r="G91" s="5">
        <f t="shared" si="12"/>
        <v>0</v>
      </c>
      <c r="H91" s="2">
        <f>'платные на 2022-2022 год'!H198</f>
        <v>0</v>
      </c>
      <c r="I91" s="2">
        <f>'платные на 2022-2022 год'!I198</f>
        <v>0</v>
      </c>
    </row>
    <row r="92" spans="1:9" ht="94.9" customHeight="1">
      <c r="A92" s="116" t="s">
        <v>40</v>
      </c>
      <c r="B92" s="120">
        <v>244</v>
      </c>
      <c r="C92" s="120">
        <v>344</v>
      </c>
      <c r="D92" s="5">
        <f t="shared" si="11"/>
        <v>0</v>
      </c>
      <c r="E92" s="2">
        <f>'платные на 2022-2022 год'!E199</f>
        <v>0</v>
      </c>
      <c r="F92" s="2">
        <f>'платные на 2022-2022 год'!F199</f>
        <v>0</v>
      </c>
      <c r="G92" s="5">
        <f t="shared" si="12"/>
        <v>0</v>
      </c>
      <c r="H92" s="2">
        <f>'платные на 2022-2022 год'!H199</f>
        <v>0</v>
      </c>
      <c r="I92" s="2">
        <f>'платные на 2022-2022 год'!I199</f>
        <v>0</v>
      </c>
    </row>
    <row r="93" spans="1:9" ht="94.9" customHeight="1">
      <c r="A93" s="116" t="s">
        <v>41</v>
      </c>
      <c r="B93" s="120">
        <v>244</v>
      </c>
      <c r="C93" s="120">
        <v>345</v>
      </c>
      <c r="D93" s="5">
        <f t="shared" si="11"/>
        <v>0</v>
      </c>
      <c r="E93" s="2">
        <f>'платные на 2022-2022 год'!E200</f>
        <v>0</v>
      </c>
      <c r="F93" s="2">
        <f>'платные на 2022-2022 год'!F200</f>
        <v>0</v>
      </c>
      <c r="G93" s="5">
        <f t="shared" si="12"/>
        <v>0</v>
      </c>
      <c r="H93" s="2">
        <f>'платные на 2022-2022 год'!H200</f>
        <v>0</v>
      </c>
      <c r="I93" s="2">
        <f>'платные на 2022-2022 год'!I200</f>
        <v>0</v>
      </c>
    </row>
    <row r="94" spans="1:9" ht="94.9" customHeight="1">
      <c r="A94" s="116" t="s">
        <v>42</v>
      </c>
      <c r="B94" s="120">
        <v>244</v>
      </c>
      <c r="C94" s="120">
        <v>346</v>
      </c>
      <c r="D94" s="5">
        <f t="shared" si="11"/>
        <v>11000</v>
      </c>
      <c r="E94" s="2">
        <f>'платные на 2022-2022 год'!E201</f>
        <v>11000</v>
      </c>
      <c r="F94" s="2">
        <f>'платные на 2022-2022 год'!F201</f>
        <v>0</v>
      </c>
      <c r="G94" s="5">
        <f t="shared" si="12"/>
        <v>12000</v>
      </c>
      <c r="H94" s="2">
        <f>'платные на 2022-2022 год'!H201</f>
        <v>12000</v>
      </c>
      <c r="I94" s="2">
        <f>'платные на 2022-2022 год'!I201</f>
        <v>0</v>
      </c>
    </row>
    <row r="95" spans="1:9" ht="132.6" customHeight="1">
      <c r="A95" s="116" t="s">
        <v>43</v>
      </c>
      <c r="B95" s="120">
        <v>244</v>
      </c>
      <c r="C95" s="120">
        <v>349</v>
      </c>
      <c r="D95" s="5">
        <f t="shared" si="11"/>
        <v>0</v>
      </c>
      <c r="E95" s="2">
        <f>'платные на 2022-2022 год'!E202</f>
        <v>0</v>
      </c>
      <c r="F95" s="2">
        <f>'платные на 2022-2022 год'!F202</f>
        <v>0</v>
      </c>
      <c r="G95" s="5">
        <f t="shared" si="12"/>
        <v>0</v>
      </c>
      <c r="H95" s="2">
        <f>'платные на 2022-2022 год'!H202</f>
        <v>0</v>
      </c>
      <c r="I95" s="2">
        <f>'платные на 2022-2022 год'!I202</f>
        <v>0</v>
      </c>
    </row>
    <row r="96" spans="1:9">
      <c r="A96" s="11"/>
    </row>
    <row r="97" spans="1:6" ht="37.5">
      <c r="A97" s="29" t="s">
        <v>52</v>
      </c>
      <c r="B97" s="152"/>
      <c r="C97" s="152"/>
      <c r="D97" s="10"/>
      <c r="E97" s="152" t="s">
        <v>275</v>
      </c>
      <c r="F97" s="152"/>
    </row>
    <row r="98" spans="1:6" ht="18.75">
      <c r="A98" s="29"/>
      <c r="B98" s="159" t="s">
        <v>53</v>
      </c>
      <c r="C98" s="159"/>
      <c r="D98" s="10"/>
      <c r="E98" s="159" t="s">
        <v>54</v>
      </c>
      <c r="F98" s="159"/>
    </row>
    <row r="99" spans="1:6" ht="18.75">
      <c r="A99" s="29"/>
      <c r="B99" s="10"/>
      <c r="C99" s="10"/>
      <c r="D99" s="10"/>
      <c r="E99" s="10"/>
      <c r="F99" s="10"/>
    </row>
    <row r="100" spans="1:6" ht="37.5">
      <c r="A100" s="29" t="s">
        <v>55</v>
      </c>
      <c r="B100" s="152"/>
      <c r="C100" s="152"/>
      <c r="D100" s="10"/>
      <c r="E100" s="152" t="s">
        <v>276</v>
      </c>
      <c r="F100" s="152"/>
    </row>
    <row r="101" spans="1:6" ht="18.75">
      <c r="A101" s="29"/>
      <c r="B101" s="159" t="s">
        <v>53</v>
      </c>
      <c r="C101" s="159"/>
      <c r="D101" s="10"/>
      <c r="E101" s="159" t="s">
        <v>54</v>
      </c>
      <c r="F101" s="159"/>
    </row>
    <row r="102" spans="1:6" ht="18.75">
      <c r="A102" s="29"/>
      <c r="B102" s="117"/>
      <c r="C102" s="117"/>
      <c r="D102" s="10"/>
      <c r="E102" s="117"/>
      <c r="F102" s="117"/>
    </row>
    <row r="103" spans="1:6" ht="18.75">
      <c r="A103" s="29" t="s">
        <v>56</v>
      </c>
      <c r="B103" s="152"/>
      <c r="C103" s="152"/>
      <c r="D103" s="10"/>
      <c r="E103" s="152" t="s">
        <v>276</v>
      </c>
      <c r="F103" s="152"/>
    </row>
    <row r="104" spans="1:6" ht="18.75">
      <c r="A104" s="29"/>
      <c r="B104" s="159" t="s">
        <v>53</v>
      </c>
      <c r="C104" s="159"/>
      <c r="D104" s="10"/>
      <c r="E104" s="159" t="s">
        <v>54</v>
      </c>
      <c r="F104" s="159"/>
    </row>
    <row r="105" spans="1:6" ht="18.75">
      <c r="A105" s="29" t="s">
        <v>299</v>
      </c>
      <c r="B105" s="10"/>
      <c r="C105" s="10"/>
      <c r="D105" s="10"/>
      <c r="E105" s="10"/>
      <c r="F105" s="10"/>
    </row>
    <row r="106" spans="1:6" ht="18.75">
      <c r="A106" s="160" t="s">
        <v>44</v>
      </c>
      <c r="B106" s="160"/>
      <c r="C106" s="10"/>
      <c r="D106" s="10"/>
      <c r="E106" s="10"/>
      <c r="F106" s="10"/>
    </row>
  </sheetData>
  <mergeCells count="30">
    <mergeCell ref="A1:I1"/>
    <mergeCell ref="A2:I2"/>
    <mergeCell ref="A5:A7"/>
    <mergeCell ref="B5:B7"/>
    <mergeCell ref="C5:C7"/>
    <mergeCell ref="D5:D7"/>
    <mergeCell ref="E5:F5"/>
    <mergeCell ref="G5:G7"/>
    <mergeCell ref="H5:I5"/>
    <mergeCell ref="B98:C98"/>
    <mergeCell ref="E98:F98"/>
    <mergeCell ref="H6:I6"/>
    <mergeCell ref="E6:F6"/>
    <mergeCell ref="A12:I12"/>
    <mergeCell ref="A31:A32"/>
    <mergeCell ref="A34:A35"/>
    <mergeCell ref="A54:I54"/>
    <mergeCell ref="A73:A74"/>
    <mergeCell ref="A76:A77"/>
    <mergeCell ref="B97:C97"/>
    <mergeCell ref="E97:F97"/>
    <mergeCell ref="B104:C104"/>
    <mergeCell ref="E104:F104"/>
    <mergeCell ref="A106:B106"/>
    <mergeCell ref="B100:C100"/>
    <mergeCell ref="E100:F100"/>
    <mergeCell ref="B101:C101"/>
    <mergeCell ref="E101:F101"/>
    <mergeCell ref="B103:C103"/>
    <mergeCell ref="E103:F103"/>
  </mergeCells>
  <pageMargins left="1.3779527559055118" right="0.39370078740157483" top="0.98425196850393704" bottom="0.78740157480314965" header="0.31496062992125984" footer="0.31496062992125984"/>
  <pageSetup paperSize="9" scale="75" firstPageNumber="12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view="pageBreakPreview" zoomScale="60" zoomScaleNormal="100" workbookViewId="0">
      <selection activeCell="F392" sqref="F392:G392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11" ht="39" customHeight="1">
      <c r="A1" s="6"/>
      <c r="E1" s="174"/>
      <c r="F1" s="174"/>
      <c r="G1" s="174"/>
    </row>
    <row r="2" spans="1:11" ht="40.15" customHeight="1">
      <c r="A2" s="175" t="s">
        <v>257</v>
      </c>
      <c r="B2" s="175"/>
      <c r="C2" s="175"/>
      <c r="D2" s="175"/>
      <c r="E2" s="175"/>
      <c r="F2" s="175"/>
      <c r="G2" s="175"/>
    </row>
    <row r="3" spans="1:11" ht="18.75">
      <c r="A3" s="108"/>
      <c r="B3" s="108"/>
      <c r="C3" s="108"/>
      <c r="D3" s="108"/>
      <c r="E3" s="108"/>
      <c r="F3" s="108"/>
      <c r="G3" s="108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105"/>
    </row>
    <row r="7" spans="1:11" ht="18.75">
      <c r="A7" s="9" t="s">
        <v>255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106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'платные на 2022-2022 год'!D8</f>
        <v>0</v>
      </c>
      <c r="I9" s="50">
        <f>F11+F20+F26+F32+D40+F48+F56+F64+F70+F78+F84+F92+F93+F94</f>
        <v>36000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36000</v>
      </c>
      <c r="K9" s="80">
        <f>H9+I9-J9</f>
        <v>0</v>
      </c>
    </row>
    <row r="10" spans="1:11" ht="18.75">
      <c r="A10" s="106">
        <v>1</v>
      </c>
      <c r="B10" s="176">
        <v>2</v>
      </c>
      <c r="C10" s="176"/>
      <c r="D10" s="176">
        <v>3</v>
      </c>
      <c r="E10" s="176"/>
      <c r="F10" s="176">
        <v>4</v>
      </c>
      <c r="G10" s="176"/>
      <c r="H10" s="50"/>
      <c r="I10" s="50"/>
      <c r="J10" s="50"/>
      <c r="K10" s="50"/>
    </row>
    <row r="11" spans="1:11" ht="37.5">
      <c r="A11" s="13" t="s">
        <v>169</v>
      </c>
      <c r="B11" s="176"/>
      <c r="C11" s="176"/>
      <c r="D11" s="176"/>
      <c r="E11" s="176"/>
      <c r="F11" s="177">
        <f>'платные на 2020 год '!D12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105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108"/>
      <c r="B15" s="108"/>
      <c r="C15" s="108"/>
      <c r="D15" s="108"/>
      <c r="E15" s="108"/>
      <c r="F15" s="108"/>
      <c r="G15" s="108"/>
    </row>
    <row r="16" spans="1:11" ht="18.75">
      <c r="A16" s="9" t="s">
        <v>255</v>
      </c>
      <c r="B16" s="10">
        <v>130</v>
      </c>
    </row>
    <row r="17" spans="1:11">
      <c r="A17" s="11"/>
    </row>
    <row r="18" spans="1:11" ht="55.9" customHeight="1">
      <c r="A18" s="106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</row>
    <row r="19" spans="1:11" ht="18.75">
      <c r="A19" s="106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v>0</v>
      </c>
      <c r="G20" s="177"/>
      <c r="H20" s="50"/>
      <c r="I20" s="50"/>
      <c r="J20" s="50"/>
      <c r="K20" s="50"/>
    </row>
    <row r="21" spans="1:11" ht="18.75">
      <c r="A21" s="105"/>
    </row>
    <row r="22" spans="1:11" ht="18.75">
      <c r="A22" s="9" t="s">
        <v>255</v>
      </c>
      <c r="B22" s="10">
        <v>130</v>
      </c>
    </row>
    <row r="23" spans="1:11">
      <c r="A23" s="11"/>
    </row>
    <row r="24" spans="1:11" ht="41.45" customHeight="1">
      <c r="A24" s="106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106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f>'платные на 2022-2022 год'!D13</f>
        <v>36000</v>
      </c>
      <c r="G26" s="177"/>
    </row>
    <row r="27" spans="1:11" ht="18.75">
      <c r="A27" s="105"/>
    </row>
    <row r="28" spans="1:11" ht="18.75">
      <c r="A28" s="9" t="s">
        <v>255</v>
      </c>
      <c r="B28" s="10">
        <v>150</v>
      </c>
    </row>
    <row r="29" spans="1:11">
      <c r="A29" s="11"/>
    </row>
    <row r="30" spans="1:11" ht="42.6" customHeight="1">
      <c r="A30" s="106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106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f>'платные на 2022-2022 год'!D15</f>
        <v>0</v>
      </c>
      <c r="G32" s="177"/>
    </row>
    <row r="33" spans="1:7" ht="18.75">
      <c r="A33" s="10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05"/>
    </row>
    <row r="36" spans="1:7" ht="18.75">
      <c r="A36" s="9" t="s">
        <v>255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f>'платные на 2022-2022 год'!D14</f>
        <v>0</v>
      </c>
      <c r="E40" s="185"/>
      <c r="F40" s="185"/>
      <c r="G40" s="186"/>
    </row>
    <row r="41" spans="1:7" ht="18.75">
      <c r="A41" s="10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08"/>
      <c r="B43" s="108"/>
      <c r="C43" s="108"/>
      <c r="D43" s="108"/>
      <c r="E43" s="108"/>
      <c r="F43" s="108"/>
      <c r="G43" s="108"/>
    </row>
    <row r="44" spans="1:7" ht="18.75">
      <c r="A44" s="9" t="s">
        <v>255</v>
      </c>
      <c r="B44" s="10">
        <v>180</v>
      </c>
    </row>
    <row r="45" spans="1:7">
      <c r="A45" s="11"/>
    </row>
    <row r="46" spans="1:7" ht="57" customHeight="1">
      <c r="A46" s="106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06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f>'платные на 2022-2022 год'!D16</f>
        <v>0</v>
      </c>
      <c r="G48" s="177"/>
    </row>
    <row r="49" spans="1:7" ht="18.75">
      <c r="A49" s="10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05"/>
    </row>
    <row r="52" spans="1:7" ht="18.75">
      <c r="A52" s="9" t="s">
        <v>255</v>
      </c>
      <c r="B52" s="10">
        <v>180</v>
      </c>
    </row>
    <row r="53" spans="1:7">
      <c r="A53" s="11"/>
    </row>
    <row r="54" spans="1:7" ht="58.9" customHeight="1">
      <c r="A54" s="106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06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10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05"/>
    </row>
    <row r="60" spans="1:7" ht="18.75">
      <c r="A60" s="9" t="s">
        <v>255</v>
      </c>
      <c r="B60" s="10">
        <v>410</v>
      </c>
    </row>
    <row r="61" spans="1:7">
      <c r="A61" s="11"/>
    </row>
    <row r="62" spans="1:7" ht="51.6" customHeight="1">
      <c r="A62" s="106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06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f>'платные на 2022-2022 год'!D19</f>
        <v>0</v>
      </c>
      <c r="G64" s="177"/>
    </row>
    <row r="65" spans="1:7" ht="18.75">
      <c r="A65" s="105"/>
    </row>
    <row r="66" spans="1:7" ht="18.75">
      <c r="A66" s="9" t="s">
        <v>255</v>
      </c>
      <c r="B66" s="10">
        <v>440</v>
      </c>
    </row>
    <row r="67" spans="1:7">
      <c r="A67" s="11"/>
    </row>
    <row r="68" spans="1:7" ht="36.6" customHeight="1">
      <c r="A68" s="106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06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f>'платные на 2022-2022 год'!D20</f>
        <v>0</v>
      </c>
      <c r="G70" s="177"/>
    </row>
    <row r="71" spans="1:7" ht="18.75">
      <c r="A71" s="15"/>
      <c r="B71" s="19"/>
      <c r="C71" s="19"/>
      <c r="D71" s="19"/>
      <c r="E71" s="19"/>
      <c r="F71" s="82"/>
      <c r="G71" s="82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10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0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177">
        <f>'платные на 2022-2022 год'!D23</f>
        <v>0</v>
      </c>
      <c r="G78" s="177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9" customHeight="1">
      <c r="A82" s="106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06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177">
        <f>'платные на 2022-2022 год'!D24</f>
        <v>0</v>
      </c>
      <c r="G84" s="177"/>
    </row>
    <row r="85" spans="1:7" ht="18.75">
      <c r="A85" s="15"/>
      <c r="B85" s="19"/>
      <c r="C85" s="19"/>
      <c r="D85" s="19"/>
      <c r="E85" s="19"/>
      <c r="F85" s="19"/>
      <c r="G85" s="19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43.9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03" t="s">
        <v>194</v>
      </c>
      <c r="B92" s="178" t="s">
        <v>117</v>
      </c>
      <c r="C92" s="180"/>
      <c r="D92" s="178" t="s">
        <v>117</v>
      </c>
      <c r="E92" s="180"/>
      <c r="F92" s="177">
        <f>'платные на 2022-2022 год'!D100</f>
        <v>0</v>
      </c>
      <c r="G92" s="176"/>
    </row>
    <row r="93" spans="1:7" ht="56.25">
      <c r="A93" s="103" t="s">
        <v>195</v>
      </c>
      <c r="B93" s="178" t="s">
        <v>117</v>
      </c>
      <c r="C93" s="180"/>
      <c r="D93" s="178" t="s">
        <v>117</v>
      </c>
      <c r="E93" s="180"/>
      <c r="F93" s="177">
        <f>'платные на 2022-2022 год'!D101</f>
        <v>0</v>
      </c>
      <c r="G93" s="176"/>
    </row>
    <row r="94" spans="1:7" ht="57" thickBot="1">
      <c r="A94" s="32" t="s">
        <v>196</v>
      </c>
      <c r="B94" s="178" t="s">
        <v>117</v>
      </c>
      <c r="C94" s="180"/>
      <c r="D94" s="178" t="s">
        <v>117</v>
      </c>
      <c r="E94" s="180"/>
      <c r="F94" s="177">
        <f>'платные на 2022-2022 год'!D102</f>
        <v>0</v>
      </c>
      <c r="G94" s="176"/>
    </row>
    <row r="95" spans="1:7" ht="18.75">
      <c r="A95" s="15"/>
      <c r="B95" s="19"/>
      <c r="C95" s="19"/>
      <c r="D95" s="19"/>
      <c r="E95" s="19"/>
      <c r="F95" s="19"/>
      <c r="G95" s="19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06">
        <v>1</v>
      </c>
      <c r="B105" s="106">
        <v>2</v>
      </c>
      <c r="C105" s="106">
        <v>3</v>
      </c>
      <c r="D105" s="106">
        <v>4</v>
      </c>
      <c r="E105" s="106">
        <v>4</v>
      </c>
      <c r="F105" s="106">
        <v>5</v>
      </c>
      <c r="G105" s="106">
        <v>7</v>
      </c>
    </row>
    <row r="106" spans="1:7" ht="18.75">
      <c r="A106" s="106"/>
      <c r="B106" s="106"/>
      <c r="C106" s="107"/>
      <c r="D106" s="107"/>
      <c r="E106" s="107"/>
      <c r="F106" s="107"/>
      <c r="G106" s="107"/>
    </row>
    <row r="107" spans="1:7" ht="18.75">
      <c r="A107" s="106" t="s">
        <v>146</v>
      </c>
      <c r="B107" s="106"/>
      <c r="C107" s="107"/>
      <c r="D107" s="107"/>
      <c r="E107" s="107"/>
      <c r="F107" s="107"/>
      <c r="G107" s="107">
        <f>'платные на 2022-2022 год'!D31+'платные на 2022-2022 год'!D64</f>
        <v>0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111"/>
      <c r="B110" s="111"/>
      <c r="C110" s="111"/>
      <c r="D110" s="111"/>
      <c r="E110" s="111"/>
      <c r="F110" s="111"/>
      <c r="G110" s="111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106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'платные на 2022-2022 год'!D31+'платные на 2022-2022 год'!D33+'платные на 2022-2022 год'!D64</f>
        <v>0</v>
      </c>
      <c r="C116" s="177"/>
      <c r="D116" s="177">
        <f>G107</f>
        <v>0</v>
      </c>
      <c r="E116" s="177"/>
      <c r="F116" s="177">
        <f>B116-D116</f>
        <v>0</v>
      </c>
      <c r="G116" s="177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106" t="s">
        <v>86</v>
      </c>
      <c r="B122" s="106" t="s">
        <v>87</v>
      </c>
      <c r="C122" s="176" t="s">
        <v>88</v>
      </c>
      <c r="D122" s="176"/>
      <c r="E122" s="106" t="s">
        <v>89</v>
      </c>
      <c r="F122" s="176" t="s">
        <v>90</v>
      </c>
      <c r="G122" s="176"/>
    </row>
    <row r="123" spans="1:7" ht="18.75">
      <c r="A123" s="106">
        <v>1</v>
      </c>
      <c r="B123" s="106">
        <v>2</v>
      </c>
      <c r="C123" s="176">
        <v>3</v>
      </c>
      <c r="D123" s="176"/>
      <c r="E123" s="106">
        <v>4</v>
      </c>
      <c r="F123" s="176">
        <v>5</v>
      </c>
      <c r="G123" s="176"/>
    </row>
    <row r="124" spans="1:7" ht="18.75">
      <c r="A124" s="13" t="s">
        <v>91</v>
      </c>
      <c r="B124" s="109"/>
      <c r="C124" s="176"/>
      <c r="D124" s="176"/>
      <c r="E124" s="14"/>
      <c r="F124" s="177">
        <f>'платные на 2022-2022 год'!D32</f>
        <v>0</v>
      </c>
      <c r="G124" s="177"/>
    </row>
    <row r="125" spans="1:7" ht="18.75">
      <c r="A125" s="8"/>
    </row>
    <row r="126" spans="1:7" ht="33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106" t="s">
        <v>86</v>
      </c>
      <c r="B130" s="106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106">
        <v>1</v>
      </c>
      <c r="B131" s="106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109"/>
      <c r="C132" s="178"/>
      <c r="D132" s="179"/>
      <c r="E132" s="180"/>
      <c r="F132" s="177">
        <f>'платные на 2022-2022 год'!D35</f>
        <v>0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106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106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106"/>
      <c r="D140" s="178"/>
      <c r="E140" s="180"/>
      <c r="F140" s="184">
        <f>'платные на 2022-2022 год'!D41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110"/>
      <c r="B143" s="110"/>
      <c r="C143" s="110"/>
      <c r="D143" s="110"/>
      <c r="E143" s="110"/>
      <c r="F143" s="110"/>
      <c r="G143" s="110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106" t="s">
        <v>86</v>
      </c>
      <c r="B146" s="106" t="s">
        <v>87</v>
      </c>
      <c r="C146" s="176" t="s">
        <v>88</v>
      </c>
      <c r="D146" s="176"/>
      <c r="E146" s="106" t="s">
        <v>89</v>
      </c>
      <c r="F146" s="176" t="s">
        <v>90</v>
      </c>
      <c r="G146" s="176"/>
    </row>
    <row r="147" spans="1:7" ht="18.75">
      <c r="A147" s="106">
        <v>1</v>
      </c>
      <c r="B147" s="106">
        <v>2</v>
      </c>
      <c r="C147" s="176">
        <v>3</v>
      </c>
      <c r="D147" s="176"/>
      <c r="E147" s="106">
        <v>4</v>
      </c>
      <c r="F147" s="176">
        <v>5</v>
      </c>
      <c r="G147" s="176"/>
    </row>
    <row r="148" spans="1:7" ht="37.5">
      <c r="A148" s="13" t="s">
        <v>95</v>
      </c>
      <c r="B148" s="109"/>
      <c r="C148" s="176"/>
      <c r="D148" s="176"/>
      <c r="E148" s="14"/>
      <c r="F148" s="177">
        <f>'платные на 2022-2022 год'!D55</f>
        <v>0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106" t="s">
        <v>86</v>
      </c>
      <c r="B154" s="106" t="s">
        <v>96</v>
      </c>
      <c r="C154" s="176" t="s">
        <v>97</v>
      </c>
      <c r="D154" s="176"/>
      <c r="E154" s="106" t="s">
        <v>89</v>
      </c>
      <c r="F154" s="176" t="s">
        <v>90</v>
      </c>
      <c r="G154" s="176"/>
    </row>
    <row r="155" spans="1:7" ht="18.75">
      <c r="A155" s="106">
        <v>1</v>
      </c>
      <c r="B155" s="106">
        <v>2</v>
      </c>
      <c r="C155" s="176">
        <v>3</v>
      </c>
      <c r="D155" s="176"/>
      <c r="E155" s="106">
        <v>4</v>
      </c>
      <c r="F155" s="189">
        <v>5</v>
      </c>
      <c r="G155" s="190"/>
    </row>
    <row r="156" spans="1:7" ht="93.75">
      <c r="A156" s="13" t="s">
        <v>98</v>
      </c>
      <c r="B156" s="107"/>
      <c r="C156" s="177"/>
      <c r="D156" s="177"/>
      <c r="E156" s="79"/>
      <c r="F156" s="191">
        <f>'платные на 2022-2022 год'!D56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106" t="s">
        <v>86</v>
      </c>
      <c r="B160" s="106" t="s">
        <v>96</v>
      </c>
      <c r="C160" s="176" t="s">
        <v>97</v>
      </c>
      <c r="D160" s="176"/>
      <c r="E160" s="106" t="s">
        <v>89</v>
      </c>
      <c r="F160" s="176" t="s">
        <v>90</v>
      </c>
      <c r="G160" s="176"/>
    </row>
    <row r="161" spans="1:7" ht="18.75">
      <c r="A161" s="106">
        <v>1</v>
      </c>
      <c r="B161" s="106">
        <v>2</v>
      </c>
      <c r="C161" s="176">
        <v>3</v>
      </c>
      <c r="D161" s="176"/>
      <c r="E161" s="106">
        <v>4</v>
      </c>
      <c r="F161" s="189">
        <v>5</v>
      </c>
      <c r="G161" s="190"/>
    </row>
    <row r="162" spans="1:7" ht="75">
      <c r="A162" s="13" t="s">
        <v>157</v>
      </c>
      <c r="B162" s="107"/>
      <c r="C162" s="177"/>
      <c r="D162" s="177"/>
      <c r="E162" s="79"/>
      <c r="F162" s="191">
        <f>'платные на 2022-2022 год'!D57</f>
        <v>0</v>
      </c>
      <c r="G162" s="192"/>
    </row>
    <row r="163" spans="1:7" ht="18.75">
      <c r="A163" s="13" t="s">
        <v>120</v>
      </c>
      <c r="B163" s="109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110"/>
      <c r="B166" s="110"/>
      <c r="C166" s="110"/>
      <c r="D166" s="110"/>
      <c r="E166" s="110"/>
      <c r="F166" s="110"/>
      <c r="G166" s="110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106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106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'платные на 2022-2022 год'!D64</f>
        <v>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106" t="s">
        <v>86</v>
      </c>
      <c r="B175" s="106" t="s">
        <v>99</v>
      </c>
      <c r="C175" s="106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106">
        <v>1</v>
      </c>
      <c r="B176" s="106">
        <v>2</v>
      </c>
      <c r="C176" s="106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109"/>
      <c r="C177" s="106"/>
      <c r="D177" s="178"/>
      <c r="E177" s="180"/>
      <c r="F177" s="184">
        <f>'платные на 2022-2022 год'!D66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106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106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'платные на 2022-2022 год'!D62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106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106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'платные на 2022-2022 год'!D70</f>
        <v>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106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106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'платные на 2022-2022 год'!D71</f>
        <v>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106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106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'платные на 2022-2022 год'!D72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106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106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'платные на 2022-2022 год'!D78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106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106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'платные на 2022-2022 год'!D79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106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106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'платные на 2022-2022 год'!D80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106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106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106"/>
      <c r="B238" s="178"/>
      <c r="C238" s="180"/>
      <c r="D238" s="178"/>
      <c r="E238" s="180"/>
      <c r="F238" s="178"/>
      <c r="G238" s="180"/>
    </row>
    <row r="239" spans="1:7" ht="18" customHeight="1">
      <c r="A239" s="106" t="s">
        <v>245</v>
      </c>
      <c r="B239" s="178"/>
      <c r="C239" s="180"/>
      <c r="D239" s="178"/>
      <c r="E239" s="180"/>
      <c r="F239" s="184">
        <f>'платные на 2022-2022 год'!D73</f>
        <v>0</v>
      </c>
      <c r="G239" s="180"/>
    </row>
    <row r="240" spans="1:7" ht="18" customHeight="1">
      <c r="A240" s="106"/>
      <c r="B240" s="178"/>
      <c r="C240" s="180"/>
      <c r="D240" s="178"/>
      <c r="E240" s="180"/>
      <c r="F240" s="178"/>
      <c r="G240" s="180"/>
    </row>
    <row r="241" spans="1:7" ht="18" customHeight="1">
      <c r="A241" s="106" t="s">
        <v>246</v>
      </c>
      <c r="B241" s="178"/>
      <c r="C241" s="180"/>
      <c r="D241" s="178"/>
      <c r="E241" s="180"/>
      <c r="F241" s="184">
        <f>'платные на 2022-2022 год'!D74</f>
        <v>0</v>
      </c>
      <c r="G241" s="180"/>
    </row>
    <row r="242" spans="1:7" ht="18" customHeight="1">
      <c r="A242" s="106"/>
      <c r="B242" s="178"/>
      <c r="C242" s="180"/>
      <c r="D242" s="178"/>
      <c r="E242" s="180"/>
      <c r="F242" s="178"/>
      <c r="G242" s="180"/>
    </row>
    <row r="243" spans="1:7" ht="18" customHeight="1">
      <c r="A243" s="106" t="s">
        <v>247</v>
      </c>
      <c r="B243" s="178"/>
      <c r="C243" s="180"/>
      <c r="D243" s="178"/>
      <c r="E243" s="180"/>
      <c r="F243" s="184">
        <f>'платные на 2022-2022 год'!D75</f>
        <v>0</v>
      </c>
      <c r="G243" s="180"/>
    </row>
    <row r="244" spans="1:7" ht="18" customHeight="1">
      <c r="A244" s="106"/>
      <c r="B244" s="178"/>
      <c r="C244" s="180"/>
      <c r="D244" s="178"/>
      <c r="E244" s="180"/>
      <c r="F244" s="178"/>
      <c r="G244" s="180"/>
    </row>
    <row r="245" spans="1:7" ht="18" customHeight="1">
      <c r="A245" s="106" t="s">
        <v>248</v>
      </c>
      <c r="B245" s="178"/>
      <c r="C245" s="180"/>
      <c r="D245" s="178"/>
      <c r="E245" s="180"/>
      <c r="F245" s="184">
        <f>'платные на 2022-2022 год'!D81</f>
        <v>0</v>
      </c>
      <c r="G245" s="180"/>
    </row>
    <row r="246" spans="1:7" ht="18" customHeight="1">
      <c r="A246" s="106"/>
      <c r="B246" s="178"/>
      <c r="C246" s="180"/>
      <c r="D246" s="178"/>
      <c r="E246" s="180"/>
      <c r="F246" s="178"/>
      <c r="G246" s="180"/>
    </row>
    <row r="247" spans="1:7" ht="18" customHeight="1">
      <c r="A247" s="106" t="s">
        <v>249</v>
      </c>
      <c r="B247" s="178"/>
      <c r="C247" s="180"/>
      <c r="D247" s="178"/>
      <c r="E247" s="180"/>
      <c r="F247" s="184">
        <f>'платные на 2022-2022 год'!D84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113"/>
      <c r="B252" s="113"/>
      <c r="C252" s="113"/>
      <c r="D252" s="113"/>
      <c r="E252" s="113"/>
      <c r="F252" s="113"/>
      <c r="G252" s="113"/>
    </row>
    <row r="253" spans="1:7" ht="18.75">
      <c r="A253" s="9" t="s">
        <v>145</v>
      </c>
      <c r="B253" s="19">
        <v>244</v>
      </c>
      <c r="C253" s="113"/>
      <c r="D253" s="113"/>
      <c r="E253" s="113"/>
      <c r="F253" s="113"/>
      <c r="G253" s="113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106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106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'платные на 2022-2022 год'!D36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110"/>
      <c r="B259" s="110"/>
      <c r="C259" s="110"/>
      <c r="D259" s="110"/>
      <c r="E259" s="110"/>
      <c r="F259" s="110"/>
      <c r="G259" s="110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106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106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'платные на 2022-2022 год'!D39</f>
        <v>20000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106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106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'платные на 2022-2022 год'!D42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106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106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'платные на 2022-2022 год'!D45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'платные на 2022-2022 год'!D46</f>
        <v>0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'платные на 2022-2022 год'!D47</f>
        <v>0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'платные на 2022-2022 год'!D48</f>
        <v>0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'платные на 2022-2022 год'!D49</f>
        <v>0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114"/>
      <c r="B292" s="114"/>
      <c r="C292" s="114"/>
      <c r="D292" s="114"/>
      <c r="E292" s="114"/>
      <c r="F292" s="114"/>
      <c r="G292" s="114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106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106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'платные на 2022-2022 год'!D50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191">
        <f>'платные на 2022-2022 год'!D52</f>
        <v>0</v>
      </c>
      <c r="G306" s="19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191">
        <f>'платные на 2022-2022 год'!D53</f>
        <v>0</v>
      </c>
      <c r="G313" s="19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191">
        <f>'платные на 2022-2022 год'!D58</f>
        <v>0</v>
      </c>
      <c r="G325" s="19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191">
        <f>'платные на 2022-2022 год'!D59</f>
        <v>5000</v>
      </c>
      <c r="G332" s="192"/>
    </row>
    <row r="333" spans="1:7" ht="18.75">
      <c r="A333" s="181" t="s">
        <v>140</v>
      </c>
      <c r="B333" s="182"/>
      <c r="C333" s="183"/>
      <c r="D333" s="209"/>
      <c r="E333" s="210"/>
      <c r="F333" s="191"/>
      <c r="G333" s="192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193">
        <f>'платные на 2022-2022 год'!D60</f>
        <v>0</v>
      </c>
      <c r="F343" s="215"/>
      <c r="G343" s="194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106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106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106"/>
      <c r="B352" s="178"/>
      <c r="C352" s="180"/>
      <c r="D352" s="178"/>
      <c r="E352" s="180"/>
      <c r="F352" s="184"/>
      <c r="G352" s="186"/>
    </row>
    <row r="353" spans="1:7" ht="18.75">
      <c r="A353" s="112" t="s">
        <v>248</v>
      </c>
      <c r="B353" s="178"/>
      <c r="C353" s="180"/>
      <c r="D353" s="178"/>
      <c r="E353" s="180"/>
      <c r="F353" s="184">
        <f>'платные на 2022-2022 год'!D77</f>
        <v>0</v>
      </c>
      <c r="G353" s="186"/>
    </row>
    <row r="354" spans="1:7" ht="18.75">
      <c r="A354" s="112"/>
      <c r="B354" s="178"/>
      <c r="C354" s="180"/>
      <c r="D354" s="178"/>
      <c r="E354" s="180"/>
      <c r="F354" s="184"/>
      <c r="G354" s="186"/>
    </row>
    <row r="355" spans="1:7" ht="18.75">
      <c r="A355" s="13" t="s">
        <v>249</v>
      </c>
      <c r="B355" s="178"/>
      <c r="C355" s="180"/>
      <c r="D355" s="178"/>
      <c r="E355" s="180"/>
      <c r="F355" s="184">
        <f>'платные на 2022-2022 год'!D83</f>
        <v>0</v>
      </c>
      <c r="G355" s="186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106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106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'платные на 2022-2022 год'!D87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/>
      <c r="G364" s="186"/>
    </row>
    <row r="365" spans="1:7" ht="18.75">
      <c r="A365" s="8"/>
    </row>
    <row r="366" spans="1:7" ht="28.15" customHeight="1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37.9" customHeight="1">
      <c r="A370" s="106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106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'платные на 2022-2022 год'!D88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1.9" customHeight="1">
      <c r="A375" s="188" t="s">
        <v>251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106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106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'платные на 2022-2022 год'!D91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'платные на 2022-2022 год'!D92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'платные на 2022-2022 год'!D93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'платные на 2022-2022 год'!D94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'платные на 2022-2022 год'!D95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'платные на 2022-2022 год'!D96</f>
        <v>11000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'платные на 2022-2022 год'!D97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/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104"/>
      <c r="D399" s="104"/>
      <c r="E399" s="10"/>
      <c r="F399" s="104"/>
      <c r="G399" s="104"/>
    </row>
    <row r="400" spans="1:7" ht="56.25">
      <c r="A400" s="29" t="s">
        <v>152</v>
      </c>
      <c r="B400" s="10"/>
      <c r="C400" s="152"/>
      <c r="D400" s="152"/>
      <c r="E400" s="10"/>
      <c r="F400" s="152"/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104"/>
      <c r="D402" s="104"/>
      <c r="E402" s="10"/>
      <c r="F402" s="104"/>
      <c r="G402" s="104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8" manualBreakCount="8">
    <brk id="32" max="16383" man="1"/>
    <brk id="84" max="16383" man="1"/>
    <brk id="133" max="16383" man="1"/>
    <brk id="171" max="16383" man="1"/>
    <brk id="209" max="16383" man="1"/>
    <brk id="258" max="16383" man="1"/>
    <brk id="299" max="16383" man="1"/>
    <brk id="34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view="pageBreakPreview" topLeftCell="A364" zoomScale="60" zoomScaleNormal="100" workbookViewId="0">
      <selection activeCell="F392" sqref="F392:G392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11" ht="39" customHeight="1">
      <c r="A1" s="6"/>
      <c r="E1" s="174"/>
      <c r="F1" s="174"/>
      <c r="G1" s="174"/>
    </row>
    <row r="2" spans="1:11" ht="40.15" customHeight="1">
      <c r="A2" s="175" t="s">
        <v>257</v>
      </c>
      <c r="B2" s="175"/>
      <c r="C2" s="175"/>
      <c r="D2" s="175"/>
      <c r="E2" s="175"/>
      <c r="F2" s="175"/>
      <c r="G2" s="175"/>
    </row>
    <row r="3" spans="1:11" ht="18.75">
      <c r="A3" s="108"/>
      <c r="B3" s="108"/>
      <c r="C3" s="108"/>
      <c r="D3" s="108"/>
      <c r="E3" s="108"/>
      <c r="F3" s="108"/>
      <c r="G3" s="108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105"/>
    </row>
    <row r="7" spans="1:11" ht="18.75">
      <c r="A7" s="9" t="s">
        <v>255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106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'платные на 2022-2022 год'!D8</f>
        <v>0</v>
      </c>
      <c r="I9" s="50">
        <f>F11+F20+F26+F32+D40+F48+F56+F64+F70+F78+F84+F92+F93+F94</f>
        <v>37000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37000</v>
      </c>
      <c r="K9" s="80">
        <f>H9+I9-J9</f>
        <v>0</v>
      </c>
    </row>
    <row r="10" spans="1:11" ht="18.75">
      <c r="A10" s="106">
        <v>1</v>
      </c>
      <c r="B10" s="176">
        <v>2</v>
      </c>
      <c r="C10" s="176"/>
      <c r="D10" s="176">
        <v>3</v>
      </c>
      <c r="E10" s="176"/>
      <c r="F10" s="176">
        <v>4</v>
      </c>
      <c r="G10" s="176"/>
      <c r="H10" s="50"/>
      <c r="I10" s="50"/>
      <c r="J10" s="50"/>
      <c r="K10" s="50"/>
    </row>
    <row r="11" spans="1:11" ht="37.5">
      <c r="A11" s="13" t="s">
        <v>169</v>
      </c>
      <c r="B11" s="176"/>
      <c r="C11" s="176"/>
      <c r="D11" s="176"/>
      <c r="E11" s="176"/>
      <c r="F11" s="177">
        <f>'платные на 2020 год '!G12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105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108"/>
      <c r="B15" s="108"/>
      <c r="C15" s="108"/>
      <c r="D15" s="108"/>
      <c r="E15" s="108"/>
      <c r="F15" s="108"/>
      <c r="G15" s="108"/>
    </row>
    <row r="16" spans="1:11" ht="18.75">
      <c r="A16" s="9" t="s">
        <v>255</v>
      </c>
      <c r="B16" s="10">
        <v>130</v>
      </c>
    </row>
    <row r="17" spans="1:11">
      <c r="A17" s="11"/>
    </row>
    <row r="18" spans="1:11" ht="55.9" customHeight="1">
      <c r="A18" s="106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</row>
    <row r="19" spans="1:11" ht="18.75">
      <c r="A19" s="106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v>0</v>
      </c>
      <c r="G20" s="177"/>
      <c r="H20" s="50"/>
      <c r="I20" s="50"/>
      <c r="J20" s="50"/>
      <c r="K20" s="50"/>
    </row>
    <row r="21" spans="1:11" ht="18.75">
      <c r="A21" s="105"/>
    </row>
    <row r="22" spans="1:11" ht="18.75">
      <c r="A22" s="9" t="s">
        <v>255</v>
      </c>
      <c r="B22" s="10">
        <v>130</v>
      </c>
    </row>
    <row r="23" spans="1:11">
      <c r="A23" s="11"/>
    </row>
    <row r="24" spans="1:11" ht="41.45" customHeight="1">
      <c r="A24" s="106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106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f>'платные на 2022-2022 год'!G13</f>
        <v>37000</v>
      </c>
      <c r="G26" s="177"/>
    </row>
    <row r="27" spans="1:11" ht="18.75">
      <c r="A27" s="105"/>
    </row>
    <row r="28" spans="1:11" ht="18.75">
      <c r="A28" s="9" t="s">
        <v>255</v>
      </c>
      <c r="B28" s="10">
        <v>150</v>
      </c>
    </row>
    <row r="29" spans="1:11">
      <c r="A29" s="11"/>
    </row>
    <row r="30" spans="1:11" ht="42.6" customHeight="1">
      <c r="A30" s="106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106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f>'платные на 2022-2022 год'!G15</f>
        <v>0</v>
      </c>
      <c r="G32" s="177"/>
    </row>
    <row r="33" spans="1:7" ht="18.75">
      <c r="A33" s="10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05"/>
    </row>
    <row r="36" spans="1:7" ht="18.75">
      <c r="A36" s="9" t="s">
        <v>255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f>'платные на 2022-2022 год'!G14</f>
        <v>0</v>
      </c>
      <c r="E40" s="185"/>
      <c r="F40" s="185"/>
      <c r="G40" s="186"/>
    </row>
    <row r="41" spans="1:7" ht="18.75">
      <c r="A41" s="10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08"/>
      <c r="B43" s="108"/>
      <c r="C43" s="108"/>
      <c r="D43" s="108"/>
      <c r="E43" s="108"/>
      <c r="F43" s="108"/>
      <c r="G43" s="108"/>
    </row>
    <row r="44" spans="1:7" ht="18.75">
      <c r="A44" s="9" t="s">
        <v>255</v>
      </c>
      <c r="B44" s="10">
        <v>180</v>
      </c>
    </row>
    <row r="45" spans="1:7">
      <c r="A45" s="11"/>
    </row>
    <row r="46" spans="1:7" ht="57" customHeight="1">
      <c r="A46" s="106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06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f>'платные на 2022-2022 год'!G16</f>
        <v>0</v>
      </c>
      <c r="G48" s="177"/>
    </row>
    <row r="49" spans="1:7" ht="18.75">
      <c r="A49" s="10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05"/>
    </row>
    <row r="52" spans="1:7" ht="18.75">
      <c r="A52" s="9" t="s">
        <v>255</v>
      </c>
      <c r="B52" s="10">
        <v>180</v>
      </c>
    </row>
    <row r="53" spans="1:7">
      <c r="A53" s="11"/>
    </row>
    <row r="54" spans="1:7" ht="58.9" customHeight="1">
      <c r="A54" s="106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06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10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05"/>
    </row>
    <row r="60" spans="1:7" ht="18.75">
      <c r="A60" s="9" t="s">
        <v>255</v>
      </c>
      <c r="B60" s="10">
        <v>410</v>
      </c>
    </row>
    <row r="61" spans="1:7">
      <c r="A61" s="11"/>
    </row>
    <row r="62" spans="1:7" ht="51.6" customHeight="1">
      <c r="A62" s="106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06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f>'платные на 2022-2022 год'!G19</f>
        <v>0</v>
      </c>
      <c r="G64" s="177"/>
    </row>
    <row r="65" spans="1:7" ht="18.75">
      <c r="A65" s="105"/>
    </row>
    <row r="66" spans="1:7" ht="18.75">
      <c r="A66" s="9" t="s">
        <v>255</v>
      </c>
      <c r="B66" s="10">
        <v>440</v>
      </c>
    </row>
    <row r="67" spans="1:7">
      <c r="A67" s="11"/>
    </row>
    <row r="68" spans="1:7" ht="36.6" customHeight="1">
      <c r="A68" s="106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06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f>'платные на 2022-2022 год'!G20</f>
        <v>0</v>
      </c>
      <c r="G70" s="177"/>
    </row>
    <row r="71" spans="1:7" ht="18.75">
      <c r="A71" s="15"/>
      <c r="B71" s="19"/>
      <c r="C71" s="19"/>
      <c r="D71" s="19"/>
      <c r="E71" s="19"/>
      <c r="F71" s="82"/>
      <c r="G71" s="82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10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0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177">
        <f>'платные на 2022-2022 год'!G23</f>
        <v>0</v>
      </c>
      <c r="G78" s="177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9" customHeight="1">
      <c r="A82" s="106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06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177">
        <f>'платные на 2022-2022 год'!G24</f>
        <v>0</v>
      </c>
      <c r="G84" s="177"/>
    </row>
    <row r="85" spans="1:7" ht="18.75">
      <c r="A85" s="15"/>
      <c r="B85" s="19"/>
      <c r="C85" s="19"/>
      <c r="D85" s="19"/>
      <c r="E85" s="19"/>
      <c r="F85" s="19"/>
      <c r="G85" s="19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43.9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03" t="s">
        <v>194</v>
      </c>
      <c r="B92" s="178" t="s">
        <v>117</v>
      </c>
      <c r="C92" s="180"/>
      <c r="D92" s="178" t="s">
        <v>117</v>
      </c>
      <c r="E92" s="180"/>
      <c r="F92" s="177">
        <f>'платные на 2022-2022 год'!G100</f>
        <v>0</v>
      </c>
      <c r="G92" s="176"/>
    </row>
    <row r="93" spans="1:7" ht="56.25">
      <c r="A93" s="103" t="s">
        <v>195</v>
      </c>
      <c r="B93" s="178" t="s">
        <v>117</v>
      </c>
      <c r="C93" s="180"/>
      <c r="D93" s="178" t="s">
        <v>117</v>
      </c>
      <c r="E93" s="180"/>
      <c r="F93" s="177">
        <f>'платные на 2022-2022 год'!G101</f>
        <v>0</v>
      </c>
      <c r="G93" s="176"/>
    </row>
    <row r="94" spans="1:7" ht="57" thickBot="1">
      <c r="A94" s="32" t="s">
        <v>196</v>
      </c>
      <c r="B94" s="178" t="s">
        <v>117</v>
      </c>
      <c r="C94" s="180"/>
      <c r="D94" s="178" t="s">
        <v>117</v>
      </c>
      <c r="E94" s="180"/>
      <c r="F94" s="177">
        <f>'платные на 2022-2022 год'!G102</f>
        <v>0</v>
      </c>
      <c r="G94" s="176"/>
    </row>
    <row r="95" spans="1:7" ht="18.75">
      <c r="A95" s="15"/>
      <c r="B95" s="19"/>
      <c r="C95" s="19"/>
      <c r="D95" s="19"/>
      <c r="E95" s="19"/>
      <c r="F95" s="19"/>
      <c r="G95" s="19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06">
        <v>1</v>
      </c>
      <c r="B105" s="106">
        <v>2</v>
      </c>
      <c r="C105" s="106">
        <v>3</v>
      </c>
      <c r="D105" s="106">
        <v>4</v>
      </c>
      <c r="E105" s="106">
        <v>4</v>
      </c>
      <c r="F105" s="106">
        <v>5</v>
      </c>
      <c r="G105" s="106">
        <v>7</v>
      </c>
    </row>
    <row r="106" spans="1:7" ht="18.75">
      <c r="A106" s="106"/>
      <c r="B106" s="106"/>
      <c r="C106" s="107"/>
      <c r="D106" s="107"/>
      <c r="E106" s="107"/>
      <c r="F106" s="107"/>
      <c r="G106" s="107"/>
    </row>
    <row r="107" spans="1:7" ht="18.75">
      <c r="A107" s="106" t="s">
        <v>146</v>
      </c>
      <c r="B107" s="106"/>
      <c r="C107" s="107"/>
      <c r="D107" s="107"/>
      <c r="E107" s="107"/>
      <c r="F107" s="107"/>
      <c r="G107" s="107">
        <f>'платные на 2022-2022 год'!G31+'платные на 2022-2022 год'!G64</f>
        <v>0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111"/>
      <c r="B110" s="111"/>
      <c r="C110" s="111"/>
      <c r="D110" s="111"/>
      <c r="E110" s="111"/>
      <c r="F110" s="111"/>
      <c r="G110" s="111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106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'платные на 2022-2022 год'!G31+'платные на 2022-2022 год'!G33+'платные на 2022-2022 год'!G64</f>
        <v>0</v>
      </c>
      <c r="C116" s="177"/>
      <c r="D116" s="177">
        <f>G107</f>
        <v>0</v>
      </c>
      <c r="E116" s="177"/>
      <c r="F116" s="177">
        <f>B116-D116</f>
        <v>0</v>
      </c>
      <c r="G116" s="177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106" t="s">
        <v>86</v>
      </c>
      <c r="B122" s="106" t="s">
        <v>87</v>
      </c>
      <c r="C122" s="176" t="s">
        <v>88</v>
      </c>
      <c r="D122" s="176"/>
      <c r="E122" s="106" t="s">
        <v>89</v>
      </c>
      <c r="F122" s="176" t="s">
        <v>90</v>
      </c>
      <c r="G122" s="176"/>
    </row>
    <row r="123" spans="1:7" ht="18.75">
      <c r="A123" s="106">
        <v>1</v>
      </c>
      <c r="B123" s="106">
        <v>2</v>
      </c>
      <c r="C123" s="176">
        <v>3</v>
      </c>
      <c r="D123" s="176"/>
      <c r="E123" s="106">
        <v>4</v>
      </c>
      <c r="F123" s="176">
        <v>5</v>
      </c>
      <c r="G123" s="176"/>
    </row>
    <row r="124" spans="1:7" ht="18.75">
      <c r="A124" s="13" t="s">
        <v>91</v>
      </c>
      <c r="B124" s="109"/>
      <c r="C124" s="176"/>
      <c r="D124" s="176"/>
      <c r="E124" s="14"/>
      <c r="F124" s="177">
        <f>'платные на 2022-2022 год'!G32</f>
        <v>0</v>
      </c>
      <c r="G124" s="177"/>
    </row>
    <row r="125" spans="1:7" ht="18.75">
      <c r="A125" s="8"/>
    </row>
    <row r="126" spans="1:7" ht="33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106" t="s">
        <v>86</v>
      </c>
      <c r="B130" s="106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106">
        <v>1</v>
      </c>
      <c r="B131" s="106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109"/>
      <c r="C132" s="178"/>
      <c r="D132" s="179"/>
      <c r="E132" s="180"/>
      <c r="F132" s="177">
        <f>'платные на 2022-2022 год'!G35</f>
        <v>0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106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106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106"/>
      <c r="D140" s="178"/>
      <c r="E140" s="180"/>
      <c r="F140" s="184">
        <f>'платные на 2022-2022 год'!G41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110"/>
      <c r="B143" s="110"/>
      <c r="C143" s="110"/>
      <c r="D143" s="110"/>
      <c r="E143" s="110"/>
      <c r="F143" s="110"/>
      <c r="G143" s="110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106" t="s">
        <v>86</v>
      </c>
      <c r="B146" s="106" t="s">
        <v>87</v>
      </c>
      <c r="C146" s="176" t="s">
        <v>88</v>
      </c>
      <c r="D146" s="176"/>
      <c r="E146" s="106" t="s">
        <v>89</v>
      </c>
      <c r="F146" s="176" t="s">
        <v>90</v>
      </c>
      <c r="G146" s="176"/>
    </row>
    <row r="147" spans="1:7" ht="18.75">
      <c r="A147" s="106">
        <v>1</v>
      </c>
      <c r="B147" s="106">
        <v>2</v>
      </c>
      <c r="C147" s="176">
        <v>3</v>
      </c>
      <c r="D147" s="176"/>
      <c r="E147" s="106">
        <v>4</v>
      </c>
      <c r="F147" s="176">
        <v>5</v>
      </c>
      <c r="G147" s="176"/>
    </row>
    <row r="148" spans="1:7" ht="37.5">
      <c r="A148" s="13" t="s">
        <v>95</v>
      </c>
      <c r="B148" s="109"/>
      <c r="C148" s="176"/>
      <c r="D148" s="176"/>
      <c r="E148" s="14"/>
      <c r="F148" s="177">
        <f>'платные на 2022-2022 год'!G55</f>
        <v>0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106" t="s">
        <v>86</v>
      </c>
      <c r="B154" s="106" t="s">
        <v>96</v>
      </c>
      <c r="C154" s="176" t="s">
        <v>97</v>
      </c>
      <c r="D154" s="176"/>
      <c r="E154" s="106" t="s">
        <v>89</v>
      </c>
      <c r="F154" s="176" t="s">
        <v>90</v>
      </c>
      <c r="G154" s="176"/>
    </row>
    <row r="155" spans="1:7" ht="18.75">
      <c r="A155" s="106">
        <v>1</v>
      </c>
      <c r="B155" s="106">
        <v>2</v>
      </c>
      <c r="C155" s="176">
        <v>3</v>
      </c>
      <c r="D155" s="176"/>
      <c r="E155" s="106">
        <v>4</v>
      </c>
      <c r="F155" s="189">
        <v>5</v>
      </c>
      <c r="G155" s="190"/>
    </row>
    <row r="156" spans="1:7" ht="93.75">
      <c r="A156" s="13" t="s">
        <v>98</v>
      </c>
      <c r="B156" s="107"/>
      <c r="C156" s="177"/>
      <c r="D156" s="177"/>
      <c r="E156" s="79"/>
      <c r="F156" s="191">
        <f>'платные на 2022-2022 год'!G56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106" t="s">
        <v>86</v>
      </c>
      <c r="B160" s="106" t="s">
        <v>96</v>
      </c>
      <c r="C160" s="176" t="s">
        <v>97</v>
      </c>
      <c r="D160" s="176"/>
      <c r="E160" s="106" t="s">
        <v>89</v>
      </c>
      <c r="F160" s="176" t="s">
        <v>90</v>
      </c>
      <c r="G160" s="176"/>
    </row>
    <row r="161" spans="1:7" ht="18.75">
      <c r="A161" s="106">
        <v>1</v>
      </c>
      <c r="B161" s="106">
        <v>2</v>
      </c>
      <c r="C161" s="176">
        <v>3</v>
      </c>
      <c r="D161" s="176"/>
      <c r="E161" s="106">
        <v>4</v>
      </c>
      <c r="F161" s="189">
        <v>5</v>
      </c>
      <c r="G161" s="190"/>
    </row>
    <row r="162" spans="1:7" ht="75">
      <c r="A162" s="13" t="s">
        <v>157</v>
      </c>
      <c r="B162" s="107"/>
      <c r="C162" s="177"/>
      <c r="D162" s="177"/>
      <c r="E162" s="79"/>
      <c r="F162" s="191">
        <f>'платные на 2022-2022 год'!G57</f>
        <v>0</v>
      </c>
      <c r="G162" s="192"/>
    </row>
    <row r="163" spans="1:7" ht="18.75">
      <c r="A163" s="13" t="s">
        <v>120</v>
      </c>
      <c r="B163" s="109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110"/>
      <c r="B166" s="110"/>
      <c r="C166" s="110"/>
      <c r="D166" s="110"/>
      <c r="E166" s="110"/>
      <c r="F166" s="110"/>
      <c r="G166" s="110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106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106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'платные на 2022-2022 год'!G64</f>
        <v>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106" t="s">
        <v>86</v>
      </c>
      <c r="B175" s="106" t="s">
        <v>99</v>
      </c>
      <c r="C175" s="106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106">
        <v>1</v>
      </c>
      <c r="B176" s="106">
        <v>2</v>
      </c>
      <c r="C176" s="106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109"/>
      <c r="C177" s="106"/>
      <c r="D177" s="178"/>
      <c r="E177" s="180"/>
      <c r="F177" s="184">
        <f>'платные на 2022-2022 год'!G66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106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106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'платные на 2022-2022 год'!G62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106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106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'платные на 2022-2022 год'!G70</f>
        <v>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106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106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'платные на 2022-2022 год'!G71</f>
        <v>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106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106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'платные на 2022-2022 год'!G72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106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106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'платные на 2022-2022 год'!G78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106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106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'платные на 2022-2022 год'!G79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106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106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'платные на 2022-2022 год'!G80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106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106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106"/>
      <c r="B238" s="178"/>
      <c r="C238" s="180"/>
      <c r="D238" s="178"/>
      <c r="E238" s="180"/>
      <c r="F238" s="178"/>
      <c r="G238" s="180"/>
    </row>
    <row r="239" spans="1:7" ht="18" customHeight="1">
      <c r="A239" s="106" t="s">
        <v>245</v>
      </c>
      <c r="B239" s="178"/>
      <c r="C239" s="180"/>
      <c r="D239" s="178"/>
      <c r="E239" s="180"/>
      <c r="F239" s="184">
        <f>'платные на 2022-2022 год'!G73</f>
        <v>0</v>
      </c>
      <c r="G239" s="180"/>
    </row>
    <row r="240" spans="1:7" ht="18" customHeight="1">
      <c r="A240" s="106"/>
      <c r="B240" s="178"/>
      <c r="C240" s="180"/>
      <c r="D240" s="178"/>
      <c r="E240" s="180"/>
      <c r="F240" s="178"/>
      <c r="G240" s="180"/>
    </row>
    <row r="241" spans="1:7" ht="18" customHeight="1">
      <c r="A241" s="106" t="s">
        <v>246</v>
      </c>
      <c r="B241" s="178"/>
      <c r="C241" s="180"/>
      <c r="D241" s="178"/>
      <c r="E241" s="180"/>
      <c r="F241" s="184">
        <f>'платные на 2022-2022 год'!G74</f>
        <v>0</v>
      </c>
      <c r="G241" s="180"/>
    </row>
    <row r="242" spans="1:7" ht="18" customHeight="1">
      <c r="A242" s="106"/>
      <c r="B242" s="178"/>
      <c r="C242" s="180"/>
      <c r="D242" s="178"/>
      <c r="E242" s="180"/>
      <c r="F242" s="178"/>
      <c r="G242" s="180"/>
    </row>
    <row r="243" spans="1:7" ht="18" customHeight="1">
      <c r="A243" s="106" t="s">
        <v>247</v>
      </c>
      <c r="B243" s="178"/>
      <c r="C243" s="180"/>
      <c r="D243" s="178"/>
      <c r="E243" s="180"/>
      <c r="F243" s="184">
        <f>'платные на 2022-2022 год'!G75</f>
        <v>0</v>
      </c>
      <c r="G243" s="180"/>
    </row>
    <row r="244" spans="1:7" ht="18" customHeight="1">
      <c r="A244" s="106"/>
      <c r="B244" s="178"/>
      <c r="C244" s="180"/>
      <c r="D244" s="178"/>
      <c r="E244" s="180"/>
      <c r="F244" s="178"/>
      <c r="G244" s="180"/>
    </row>
    <row r="245" spans="1:7" ht="18" customHeight="1">
      <c r="A245" s="106" t="s">
        <v>248</v>
      </c>
      <c r="B245" s="178"/>
      <c r="C245" s="180"/>
      <c r="D245" s="178"/>
      <c r="E245" s="180"/>
      <c r="F245" s="184">
        <f>'платные на 2022-2022 год'!G81</f>
        <v>0</v>
      </c>
      <c r="G245" s="180"/>
    </row>
    <row r="246" spans="1:7" ht="18" customHeight="1">
      <c r="A246" s="106"/>
      <c r="B246" s="178"/>
      <c r="C246" s="180"/>
      <c r="D246" s="178"/>
      <c r="E246" s="180"/>
      <c r="F246" s="178"/>
      <c r="G246" s="180"/>
    </row>
    <row r="247" spans="1:7" ht="18" customHeight="1">
      <c r="A247" s="106" t="s">
        <v>249</v>
      </c>
      <c r="B247" s="178"/>
      <c r="C247" s="180"/>
      <c r="D247" s="178"/>
      <c r="E247" s="180"/>
      <c r="F247" s="184">
        <f>'платные на 2022-2022 год'!G84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113"/>
      <c r="B252" s="113"/>
      <c r="C252" s="113"/>
      <c r="D252" s="113"/>
      <c r="E252" s="113"/>
      <c r="F252" s="113"/>
      <c r="G252" s="113"/>
    </row>
    <row r="253" spans="1:7" ht="18.75">
      <c r="A253" s="9" t="s">
        <v>145</v>
      </c>
      <c r="B253" s="19">
        <v>244</v>
      </c>
      <c r="C253" s="113"/>
      <c r="D253" s="113"/>
      <c r="E253" s="113"/>
      <c r="F253" s="113"/>
      <c r="G253" s="113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106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106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'платные на 2022-2022 год'!G36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110"/>
      <c r="B259" s="110"/>
      <c r="C259" s="110"/>
      <c r="D259" s="110"/>
      <c r="E259" s="110"/>
      <c r="F259" s="110"/>
      <c r="G259" s="110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106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106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'платные на 2022-2022 год'!G39</f>
        <v>20000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106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106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'платные на 2022-2022 год'!G42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106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106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'платные на 2022-2022 год'!G45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'платные на 2022-2022 год'!G46</f>
        <v>0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'платные на 2022-2022 год'!G47</f>
        <v>0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'платные на 2022-2022 год'!G48</f>
        <v>0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'платные на 2022-2022 год'!G49</f>
        <v>0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114"/>
      <c r="B292" s="114"/>
      <c r="C292" s="114"/>
      <c r="D292" s="114"/>
      <c r="E292" s="114"/>
      <c r="F292" s="114"/>
      <c r="G292" s="114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106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106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'платные на 2022-2022 год'!G50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191">
        <f>'платные на 2022-2022 год'!G52</f>
        <v>0</v>
      </c>
      <c r="G306" s="19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191">
        <f>'платные на 2022-2022 год'!G53</f>
        <v>0</v>
      </c>
      <c r="G313" s="19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191">
        <f>'платные на 2022-2022 год'!G58</f>
        <v>0</v>
      </c>
      <c r="G325" s="19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191">
        <f>'платные на 2022-2022 год'!G59</f>
        <v>5000</v>
      </c>
      <c r="G332" s="192"/>
    </row>
    <row r="333" spans="1:7" ht="18.75">
      <c r="A333" s="181" t="s">
        <v>140</v>
      </c>
      <c r="B333" s="182"/>
      <c r="C333" s="183"/>
      <c r="D333" s="209"/>
      <c r="E333" s="210"/>
      <c r="F333" s="191"/>
      <c r="G333" s="192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193">
        <f>'платные на 2022-2022 год'!G60</f>
        <v>0</v>
      </c>
      <c r="F343" s="215"/>
      <c r="G343" s="194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106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106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106"/>
      <c r="B352" s="178"/>
      <c r="C352" s="180"/>
      <c r="D352" s="178"/>
      <c r="E352" s="180"/>
      <c r="F352" s="184"/>
      <c r="G352" s="186"/>
    </row>
    <row r="353" spans="1:7" ht="18.75">
      <c r="A353" s="112" t="s">
        <v>248</v>
      </c>
      <c r="B353" s="178"/>
      <c r="C353" s="180"/>
      <c r="D353" s="178"/>
      <c r="E353" s="180"/>
      <c r="F353" s="184">
        <f>'платные на 2022-2022 год'!G77</f>
        <v>0</v>
      </c>
      <c r="G353" s="186"/>
    </row>
    <row r="354" spans="1:7" ht="18.75">
      <c r="A354" s="112"/>
      <c r="B354" s="178"/>
      <c r="C354" s="180"/>
      <c r="D354" s="178"/>
      <c r="E354" s="180"/>
      <c r="F354" s="184"/>
      <c r="G354" s="186"/>
    </row>
    <row r="355" spans="1:7" ht="18.75">
      <c r="A355" s="13" t="s">
        <v>249</v>
      </c>
      <c r="B355" s="178"/>
      <c r="C355" s="180"/>
      <c r="D355" s="178"/>
      <c r="E355" s="180"/>
      <c r="F355" s="184">
        <f>'платные на 2022-2022 год'!G83</f>
        <v>0</v>
      </c>
      <c r="G355" s="186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106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106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'платные на 2022-2022 год'!G87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/>
      <c r="G364" s="186"/>
    </row>
    <row r="365" spans="1:7" ht="18.75">
      <c r="A365" s="8"/>
    </row>
    <row r="366" spans="1:7" ht="28.15" customHeight="1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37.9" customHeight="1">
      <c r="A370" s="106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106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'платные на 2022-2022 год'!G88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1.9" customHeight="1">
      <c r="A375" s="188" t="s">
        <v>251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106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106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'платные на 2022-2022 год'!G91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'платные на 2022-2022 год'!G92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'платные на 2022-2022 год'!G93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'платные на 2022-2022 год'!G94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'платные на 2022-2022 год'!G95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'платные на 2022-2022 год'!G96</f>
        <v>12000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'платные на 2022-2022 год'!G97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/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104"/>
      <c r="D399" s="104"/>
      <c r="E399" s="10"/>
      <c r="F399" s="104"/>
      <c r="G399" s="104"/>
    </row>
    <row r="400" spans="1:7" ht="56.25">
      <c r="A400" s="29" t="s">
        <v>152</v>
      </c>
      <c r="B400" s="10"/>
      <c r="C400" s="152"/>
      <c r="D400" s="152"/>
      <c r="E400" s="10"/>
      <c r="F400" s="152"/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104"/>
      <c r="D402" s="104"/>
      <c r="E402" s="10"/>
      <c r="F402" s="104"/>
      <c r="G402" s="104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8" manualBreakCount="8">
    <brk id="32" max="16383" man="1"/>
    <brk id="84" max="16383" man="1"/>
    <brk id="133" max="16383" man="1"/>
    <brk id="171" max="16383" man="1"/>
    <brk id="209" max="16383" man="1"/>
    <brk id="258" max="16383" man="1"/>
    <brk id="299" max="16383" man="1"/>
    <brk id="3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2"/>
  <sheetViews>
    <sheetView view="pageBreakPreview" zoomScale="60" zoomScaleNormal="100" workbookViewId="0">
      <selection activeCell="A96" sqref="A96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9" width="16.7109375" style="7" customWidth="1"/>
    <col min="10" max="11" width="8.85546875" style="7"/>
    <col min="12" max="12" width="12.28515625" style="7" bestFit="1" customWidth="1"/>
    <col min="13" max="14" width="8.85546875" style="7"/>
    <col min="15" max="15" width="12.28515625" style="7" bestFit="1" customWidth="1"/>
    <col min="16" max="16384" width="8.85546875" style="7"/>
  </cols>
  <sheetData>
    <row r="1" spans="1:9" ht="18.75">
      <c r="A1" s="150" t="s">
        <v>266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75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30"/>
    </row>
    <row r="4" spans="1:9" ht="19.5" thickBot="1">
      <c r="A4" s="6"/>
      <c r="F4" s="6"/>
      <c r="I4" s="6" t="s">
        <v>51</v>
      </c>
    </row>
    <row r="5" spans="1:9" ht="18.600000000000001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74</v>
      </c>
      <c r="F5" s="148"/>
      <c r="G5" s="148" t="s">
        <v>1</v>
      </c>
      <c r="H5" s="148" t="s">
        <v>74</v>
      </c>
      <c r="I5" s="168"/>
    </row>
    <row r="6" spans="1:9" ht="126.75" thickBot="1">
      <c r="A6" s="154"/>
      <c r="B6" s="149"/>
      <c r="C6" s="156"/>
      <c r="D6" s="149"/>
      <c r="E6" s="118" t="s">
        <v>3</v>
      </c>
      <c r="F6" s="118" t="s">
        <v>4</v>
      </c>
      <c r="G6" s="149"/>
      <c r="H6" s="118" t="s">
        <v>3</v>
      </c>
      <c r="I6" s="38" t="s">
        <v>4</v>
      </c>
    </row>
    <row r="7" spans="1:9" ht="19.5" thickBot="1">
      <c r="A7" s="8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9">
        <v>9</v>
      </c>
    </row>
    <row r="8" spans="1:9" ht="56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1"/>
      <c r="G8" s="41">
        <f>H8+I8</f>
        <v>0</v>
      </c>
      <c r="H8" s="41"/>
      <c r="I8" s="42"/>
    </row>
    <row r="9" spans="1:9" ht="56.25">
      <c r="A9" s="116" t="s">
        <v>48</v>
      </c>
      <c r="B9" s="120" t="s">
        <v>5</v>
      </c>
      <c r="C9" s="120" t="s">
        <v>5</v>
      </c>
      <c r="D9" s="5">
        <f t="shared" ref="D9:D72" si="0">E9+F9</f>
        <v>0</v>
      </c>
      <c r="E9" s="5">
        <f>E10+E8-E25+E98</f>
        <v>0</v>
      </c>
      <c r="F9" s="5">
        <f>F10+F8-F25+F98</f>
        <v>0</v>
      </c>
      <c r="G9" s="5">
        <f>H9+I9</f>
        <v>0</v>
      </c>
      <c r="H9" s="5">
        <f>H10+H8-H25+H98</f>
        <v>0</v>
      </c>
      <c r="I9" s="31">
        <f>I10+I8-I25+I98</f>
        <v>0</v>
      </c>
    </row>
    <row r="10" spans="1:9" ht="18.75">
      <c r="A10" s="116" t="s">
        <v>49</v>
      </c>
      <c r="B10" s="120" t="s">
        <v>5</v>
      </c>
      <c r="C10" s="120" t="s">
        <v>5</v>
      </c>
      <c r="D10" s="2">
        <f>E10+F10</f>
        <v>0</v>
      </c>
      <c r="E10" s="2">
        <f>E12</f>
        <v>0</v>
      </c>
      <c r="F10" s="2">
        <f>F12</f>
        <v>0</v>
      </c>
      <c r="G10" s="2">
        <f>H10+I10</f>
        <v>0</v>
      </c>
      <c r="H10" s="2">
        <f>H12</f>
        <v>0</v>
      </c>
      <c r="I10" s="4">
        <f>I12</f>
        <v>0</v>
      </c>
    </row>
    <row r="11" spans="1:9" ht="18.75">
      <c r="A11" s="116" t="s">
        <v>6</v>
      </c>
      <c r="B11" s="120"/>
      <c r="C11" s="120"/>
      <c r="D11" s="2"/>
      <c r="E11" s="2"/>
      <c r="F11" s="2"/>
      <c r="G11" s="2"/>
      <c r="H11" s="2"/>
      <c r="I11" s="4"/>
    </row>
    <row r="12" spans="1:9" ht="18.75">
      <c r="A12" s="116" t="s">
        <v>62</v>
      </c>
      <c r="B12" s="120">
        <v>180</v>
      </c>
      <c r="C12" s="120" t="s">
        <v>5</v>
      </c>
      <c r="D12" s="2">
        <f t="shared" si="0"/>
        <v>0</v>
      </c>
      <c r="E12" s="2">
        <f>SUM(E13:E24)</f>
        <v>0</v>
      </c>
      <c r="F12" s="2">
        <f>SUM(F13:F24)</f>
        <v>0</v>
      </c>
      <c r="G12" s="2">
        <f t="shared" ref="G12:G25" si="1">H12+I12</f>
        <v>0</v>
      </c>
      <c r="H12" s="2">
        <f>SUM(H13:H24)</f>
        <v>0</v>
      </c>
      <c r="I12" s="4">
        <f>SUM(I13:I24)</f>
        <v>0</v>
      </c>
    </row>
    <row r="13" spans="1:9" ht="18.75">
      <c r="A13" s="116" t="s">
        <v>6</v>
      </c>
      <c r="B13" s="120"/>
      <c r="C13" s="120"/>
      <c r="D13" s="2">
        <f t="shared" si="0"/>
        <v>0</v>
      </c>
      <c r="E13" s="2"/>
      <c r="F13" s="2"/>
      <c r="G13" s="2">
        <f t="shared" si="1"/>
        <v>0</v>
      </c>
      <c r="H13" s="2"/>
      <c r="I13" s="4"/>
    </row>
    <row r="14" spans="1:9" ht="18.75">
      <c r="A14" s="116"/>
      <c r="B14" s="120"/>
      <c r="C14" s="120"/>
      <c r="D14" s="2">
        <f t="shared" si="0"/>
        <v>0</v>
      </c>
      <c r="E14" s="2"/>
      <c r="F14" s="2"/>
      <c r="G14" s="2">
        <f t="shared" si="1"/>
        <v>0</v>
      </c>
      <c r="H14" s="2"/>
      <c r="I14" s="4"/>
    </row>
    <row r="15" spans="1:9" ht="18.75">
      <c r="A15" s="116"/>
      <c r="B15" s="120"/>
      <c r="C15" s="120"/>
      <c r="D15" s="2">
        <f t="shared" si="0"/>
        <v>0</v>
      </c>
      <c r="E15" s="2"/>
      <c r="F15" s="2"/>
      <c r="G15" s="2">
        <f t="shared" si="1"/>
        <v>0</v>
      </c>
      <c r="H15" s="2"/>
      <c r="I15" s="4"/>
    </row>
    <row r="16" spans="1:9" ht="18.75">
      <c r="A16" s="116"/>
      <c r="B16" s="120"/>
      <c r="C16" s="120"/>
      <c r="D16" s="2">
        <f t="shared" si="0"/>
        <v>0</v>
      </c>
      <c r="E16" s="2"/>
      <c r="F16" s="2"/>
      <c r="G16" s="2">
        <f t="shared" si="1"/>
        <v>0</v>
      </c>
      <c r="H16" s="2"/>
      <c r="I16" s="4"/>
    </row>
    <row r="17" spans="1:9" ht="18.75">
      <c r="A17" s="116"/>
      <c r="B17" s="120"/>
      <c r="C17" s="120"/>
      <c r="D17" s="2">
        <f t="shared" si="0"/>
        <v>0</v>
      </c>
      <c r="E17" s="2"/>
      <c r="F17" s="2"/>
      <c r="G17" s="2">
        <f t="shared" si="1"/>
        <v>0</v>
      </c>
      <c r="H17" s="2"/>
      <c r="I17" s="4"/>
    </row>
    <row r="18" spans="1:9" ht="18.75">
      <c r="A18" s="116"/>
      <c r="B18" s="120"/>
      <c r="C18" s="120"/>
      <c r="D18" s="2">
        <f t="shared" si="0"/>
        <v>0</v>
      </c>
      <c r="E18" s="2"/>
      <c r="F18" s="2"/>
      <c r="G18" s="2">
        <f t="shared" si="1"/>
        <v>0</v>
      </c>
      <c r="H18" s="2"/>
      <c r="I18" s="4"/>
    </row>
    <row r="19" spans="1:9" ht="18.75">
      <c r="A19" s="116"/>
      <c r="B19" s="120"/>
      <c r="C19" s="120"/>
      <c r="D19" s="2">
        <f t="shared" si="0"/>
        <v>0</v>
      </c>
      <c r="E19" s="2"/>
      <c r="F19" s="2"/>
      <c r="G19" s="2">
        <f t="shared" si="1"/>
        <v>0</v>
      </c>
      <c r="H19" s="2"/>
      <c r="I19" s="4"/>
    </row>
    <row r="20" spans="1:9" ht="18.75">
      <c r="A20" s="116"/>
      <c r="B20" s="120"/>
      <c r="C20" s="120"/>
      <c r="D20" s="2">
        <f t="shared" si="0"/>
        <v>0</v>
      </c>
      <c r="E20" s="2"/>
      <c r="F20" s="2"/>
      <c r="G20" s="2">
        <f t="shared" si="1"/>
        <v>0</v>
      </c>
      <c r="H20" s="2"/>
      <c r="I20" s="4"/>
    </row>
    <row r="21" spans="1:9" ht="18.75">
      <c r="A21" s="116"/>
      <c r="B21" s="120"/>
      <c r="C21" s="120"/>
      <c r="D21" s="2">
        <f t="shared" si="0"/>
        <v>0</v>
      </c>
      <c r="E21" s="2"/>
      <c r="F21" s="2"/>
      <c r="G21" s="2">
        <f t="shared" si="1"/>
        <v>0</v>
      </c>
      <c r="H21" s="2"/>
      <c r="I21" s="4"/>
    </row>
    <row r="22" spans="1:9" ht="18.75">
      <c r="A22" s="116"/>
      <c r="B22" s="120"/>
      <c r="C22" s="120"/>
      <c r="D22" s="2">
        <f t="shared" si="0"/>
        <v>0</v>
      </c>
      <c r="E22" s="2"/>
      <c r="F22" s="2"/>
      <c r="G22" s="2">
        <f t="shared" si="1"/>
        <v>0</v>
      </c>
      <c r="H22" s="2"/>
      <c r="I22" s="4"/>
    </row>
    <row r="23" spans="1:9" ht="18.75">
      <c r="A23" s="116"/>
      <c r="B23" s="120"/>
      <c r="C23" s="120"/>
      <c r="D23" s="2">
        <f t="shared" si="0"/>
        <v>0</v>
      </c>
      <c r="E23" s="2"/>
      <c r="F23" s="2"/>
      <c r="G23" s="2">
        <f t="shared" si="1"/>
        <v>0</v>
      </c>
      <c r="H23" s="2"/>
      <c r="I23" s="4"/>
    </row>
    <row r="24" spans="1:9" ht="18.75">
      <c r="A24" s="116"/>
      <c r="B24" s="120"/>
      <c r="C24" s="120"/>
      <c r="D24" s="2">
        <f t="shared" si="0"/>
        <v>0</v>
      </c>
      <c r="E24" s="2"/>
      <c r="F24" s="2"/>
      <c r="G24" s="2">
        <f t="shared" si="1"/>
        <v>0</v>
      </c>
      <c r="H24" s="2"/>
      <c r="I24" s="4"/>
    </row>
    <row r="25" spans="1:9" ht="18.75">
      <c r="A25" s="116" t="s">
        <v>7</v>
      </c>
      <c r="B25" s="120" t="s">
        <v>5</v>
      </c>
      <c r="C25" s="120">
        <v>900</v>
      </c>
      <c r="D25" s="5">
        <f t="shared" si="0"/>
        <v>0</v>
      </c>
      <c r="E25" s="2">
        <f>E27+E85</f>
        <v>0</v>
      </c>
      <c r="F25" s="2">
        <f>F27+F85</f>
        <v>0</v>
      </c>
      <c r="G25" s="5">
        <f t="shared" si="1"/>
        <v>0</v>
      </c>
      <c r="H25" s="2">
        <f>H27+H85</f>
        <v>0</v>
      </c>
      <c r="I25" s="4">
        <f>I27+I85</f>
        <v>0</v>
      </c>
    </row>
    <row r="26" spans="1:9" ht="18.75">
      <c r="A26" s="116" t="s">
        <v>6</v>
      </c>
      <c r="B26" s="120"/>
      <c r="C26" s="120"/>
      <c r="D26" s="5"/>
      <c r="E26" s="2"/>
      <c r="F26" s="2"/>
      <c r="G26" s="5"/>
      <c r="H26" s="2"/>
      <c r="I26" s="4"/>
    </row>
    <row r="27" spans="1:9" ht="18.75">
      <c r="A27" s="116" t="s">
        <v>8</v>
      </c>
      <c r="B27" s="120" t="s">
        <v>5</v>
      </c>
      <c r="C27" s="120">
        <v>200</v>
      </c>
      <c r="D27" s="5">
        <f t="shared" si="0"/>
        <v>0</v>
      </c>
      <c r="E27" s="2">
        <f>E29+E37+E61+E67</f>
        <v>0</v>
      </c>
      <c r="F27" s="2">
        <f>F29+F37+F61+F67</f>
        <v>0</v>
      </c>
      <c r="G27" s="5">
        <f>H27+I27</f>
        <v>0</v>
      </c>
      <c r="H27" s="2">
        <f>H29+H37+H61+H67</f>
        <v>0</v>
      </c>
      <c r="I27" s="4">
        <f>I29+I37+I61+I67</f>
        <v>0</v>
      </c>
    </row>
    <row r="28" spans="1:9" ht="14.45" customHeight="1">
      <c r="A28" s="116" t="s">
        <v>9</v>
      </c>
      <c r="B28" s="120"/>
      <c r="C28" s="120"/>
      <c r="D28" s="5"/>
      <c r="E28" s="2"/>
      <c r="F28" s="2"/>
      <c r="G28" s="5"/>
      <c r="H28" s="2"/>
      <c r="I28" s="4"/>
    </row>
    <row r="29" spans="1:9" ht="75">
      <c r="A29" s="116" t="s">
        <v>10</v>
      </c>
      <c r="B29" s="120" t="s">
        <v>5</v>
      </c>
      <c r="C29" s="120">
        <v>210</v>
      </c>
      <c r="D29" s="5">
        <f t="shared" si="0"/>
        <v>0</v>
      </c>
      <c r="E29" s="2">
        <f>E31+E32+E33+E34</f>
        <v>0</v>
      </c>
      <c r="F29" s="2">
        <f>F31+F32+F33+F34</f>
        <v>0</v>
      </c>
      <c r="G29" s="5">
        <f>H29+I29</f>
        <v>0</v>
      </c>
      <c r="H29" s="2">
        <f>H31+H32+H33+H34</f>
        <v>0</v>
      </c>
      <c r="I29" s="4">
        <f>I31+I32+I33+I34</f>
        <v>0</v>
      </c>
    </row>
    <row r="30" spans="1:9" ht="18.75">
      <c r="A30" s="116" t="s">
        <v>9</v>
      </c>
      <c r="B30" s="120"/>
      <c r="C30" s="120"/>
      <c r="D30" s="5"/>
      <c r="E30" s="2"/>
      <c r="F30" s="2"/>
      <c r="G30" s="5"/>
      <c r="H30" s="2"/>
      <c r="I30" s="4"/>
    </row>
    <row r="31" spans="1:9" ht="18.75">
      <c r="A31" s="116" t="s">
        <v>11</v>
      </c>
      <c r="B31" s="120">
        <v>111</v>
      </c>
      <c r="C31" s="120">
        <v>211</v>
      </c>
      <c r="D31" s="5">
        <f t="shared" si="0"/>
        <v>0</v>
      </c>
      <c r="E31" s="2"/>
      <c r="F31" s="2"/>
      <c r="G31" s="5">
        <f>H31+I31</f>
        <v>0</v>
      </c>
      <c r="H31" s="2"/>
      <c r="I31" s="4"/>
    </row>
    <row r="32" spans="1:9" ht="75">
      <c r="A32" s="116" t="s">
        <v>12</v>
      </c>
      <c r="B32" s="120">
        <v>112</v>
      </c>
      <c r="C32" s="120">
        <v>212</v>
      </c>
      <c r="D32" s="5">
        <f t="shared" si="0"/>
        <v>0</v>
      </c>
      <c r="E32" s="2"/>
      <c r="F32" s="2"/>
      <c r="G32" s="5">
        <f>H32+I32</f>
        <v>0</v>
      </c>
      <c r="H32" s="2"/>
      <c r="I32" s="4"/>
    </row>
    <row r="33" spans="1:9" ht="56.25">
      <c r="A33" s="116" t="s">
        <v>13</v>
      </c>
      <c r="B33" s="120">
        <v>119</v>
      </c>
      <c r="C33" s="120">
        <v>213</v>
      </c>
      <c r="D33" s="5">
        <f t="shared" si="0"/>
        <v>0</v>
      </c>
      <c r="E33" s="2"/>
      <c r="F33" s="2"/>
      <c r="G33" s="5">
        <f>H33+I33</f>
        <v>0</v>
      </c>
      <c r="H33" s="2"/>
      <c r="I33" s="4"/>
    </row>
    <row r="34" spans="1:9" ht="93.75">
      <c r="A34" s="116" t="s">
        <v>201</v>
      </c>
      <c r="B34" s="120" t="s">
        <v>5</v>
      </c>
      <c r="C34" s="120">
        <v>214</v>
      </c>
      <c r="D34" s="5">
        <f>E34+F34</f>
        <v>0</v>
      </c>
      <c r="E34" s="2">
        <f>E35+E36</f>
        <v>0</v>
      </c>
      <c r="F34" s="2">
        <f>F35+F36</f>
        <v>0</v>
      </c>
      <c r="G34" s="5">
        <f>H34+I34</f>
        <v>0</v>
      </c>
      <c r="H34" s="2">
        <f>H35+H36</f>
        <v>0</v>
      </c>
      <c r="I34" s="4">
        <f>I35+I36</f>
        <v>0</v>
      </c>
    </row>
    <row r="35" spans="1:9" ht="18.75">
      <c r="A35" s="231" t="s">
        <v>6</v>
      </c>
      <c r="B35" s="120">
        <v>112</v>
      </c>
      <c r="C35" s="120">
        <v>214</v>
      </c>
      <c r="D35" s="5">
        <f t="shared" si="0"/>
        <v>0</v>
      </c>
      <c r="E35" s="2"/>
      <c r="F35" s="2"/>
      <c r="G35" s="5">
        <f>H35+I35</f>
        <v>0</v>
      </c>
      <c r="H35" s="2"/>
      <c r="I35" s="4"/>
    </row>
    <row r="36" spans="1:9" ht="25.15" customHeight="1">
      <c r="A36" s="231"/>
      <c r="B36" s="120">
        <v>244</v>
      </c>
      <c r="C36" s="120">
        <v>214</v>
      </c>
      <c r="D36" s="5">
        <v>0</v>
      </c>
      <c r="E36" s="2"/>
      <c r="F36" s="2"/>
      <c r="G36" s="5">
        <v>0</v>
      </c>
      <c r="H36" s="2"/>
      <c r="I36" s="4"/>
    </row>
    <row r="37" spans="1:9" ht="37.5">
      <c r="A37" s="116" t="s">
        <v>14</v>
      </c>
      <c r="B37" s="120" t="s">
        <v>5</v>
      </c>
      <c r="C37" s="120">
        <v>220</v>
      </c>
      <c r="D37" s="5">
        <f t="shared" si="0"/>
        <v>0</v>
      </c>
      <c r="E37" s="2">
        <f>E39+E40+E43+E50+E51+E54+E60</f>
        <v>0</v>
      </c>
      <c r="F37" s="2">
        <f>F39+F40+F43+F50+F51+F54+F60</f>
        <v>0</v>
      </c>
      <c r="G37" s="5">
        <f>H37+I37</f>
        <v>0</v>
      </c>
      <c r="H37" s="2">
        <f>H39+H40+H43+H50+H51+H54+H60</f>
        <v>0</v>
      </c>
      <c r="I37" s="4">
        <f>I39+I40+I43+I50+I51+I54+I60</f>
        <v>0</v>
      </c>
    </row>
    <row r="38" spans="1:9" ht="18.75">
      <c r="A38" s="116" t="s">
        <v>9</v>
      </c>
      <c r="B38" s="120"/>
      <c r="C38" s="120"/>
      <c r="D38" s="5"/>
      <c r="E38" s="2"/>
      <c r="F38" s="2"/>
      <c r="G38" s="5"/>
      <c r="H38" s="2"/>
      <c r="I38" s="4"/>
    </row>
    <row r="39" spans="1:9" ht="18.75">
      <c r="A39" s="116" t="s">
        <v>15</v>
      </c>
      <c r="B39" s="120">
        <v>244</v>
      </c>
      <c r="C39" s="120">
        <v>221</v>
      </c>
      <c r="D39" s="5">
        <f t="shared" si="0"/>
        <v>0</v>
      </c>
      <c r="E39" s="2"/>
      <c r="F39" s="2"/>
      <c r="G39" s="5">
        <f>H39+I39</f>
        <v>0</v>
      </c>
      <c r="H39" s="2"/>
      <c r="I39" s="4"/>
    </row>
    <row r="40" spans="1:9" ht="37.5">
      <c r="A40" s="116" t="s">
        <v>16</v>
      </c>
      <c r="B40" s="120" t="s">
        <v>5</v>
      </c>
      <c r="C40" s="120">
        <v>222</v>
      </c>
      <c r="D40" s="5">
        <f t="shared" si="0"/>
        <v>0</v>
      </c>
      <c r="E40" s="2">
        <f>E41+E42</f>
        <v>0</v>
      </c>
      <c r="F40" s="2">
        <f>F41+F42</f>
        <v>0</v>
      </c>
      <c r="G40" s="5">
        <f>H40+I40</f>
        <v>0</v>
      </c>
      <c r="H40" s="2">
        <f>H41+H42</f>
        <v>0</v>
      </c>
      <c r="I40" s="4">
        <f>I41+I42</f>
        <v>0</v>
      </c>
    </row>
    <row r="41" spans="1:9" ht="22.9" customHeight="1">
      <c r="A41" s="151" t="s">
        <v>6</v>
      </c>
      <c r="B41" s="120">
        <v>112</v>
      </c>
      <c r="C41" s="120">
        <v>222</v>
      </c>
      <c r="D41" s="5">
        <f t="shared" si="0"/>
        <v>0</v>
      </c>
      <c r="E41" s="2"/>
      <c r="F41" s="2"/>
      <c r="G41" s="5">
        <f>H41+I41</f>
        <v>0</v>
      </c>
      <c r="H41" s="2"/>
      <c r="I41" s="4"/>
    </row>
    <row r="42" spans="1:9" ht="18.75">
      <c r="A42" s="151"/>
      <c r="B42" s="120">
        <v>244</v>
      </c>
      <c r="C42" s="120">
        <v>222</v>
      </c>
      <c r="D42" s="5">
        <f t="shared" si="0"/>
        <v>0</v>
      </c>
      <c r="E42" s="2"/>
      <c r="F42" s="2"/>
      <c r="G42" s="5">
        <f>H42+I42</f>
        <v>0</v>
      </c>
      <c r="H42" s="2"/>
      <c r="I42" s="4"/>
    </row>
    <row r="43" spans="1:9" ht="37.5">
      <c r="A43" s="116" t="s">
        <v>17</v>
      </c>
      <c r="B43" s="120" t="s">
        <v>5</v>
      </c>
      <c r="C43" s="120">
        <v>223</v>
      </c>
      <c r="D43" s="5">
        <f t="shared" si="0"/>
        <v>0</v>
      </c>
      <c r="E43" s="2">
        <f>E45+E46+E47+E48+E49</f>
        <v>0</v>
      </c>
      <c r="F43" s="2">
        <f>F45+F46+F47+F48+F49</f>
        <v>0</v>
      </c>
      <c r="G43" s="5">
        <f>H43+I43</f>
        <v>0</v>
      </c>
      <c r="H43" s="2">
        <f>H45+H46+H47+H48+H49</f>
        <v>0</v>
      </c>
      <c r="I43" s="4">
        <f>I45+I46+I47+I48+I49</f>
        <v>0</v>
      </c>
    </row>
    <row r="44" spans="1:9" ht="18.75">
      <c r="A44" s="116" t="s">
        <v>6</v>
      </c>
      <c r="B44" s="120"/>
      <c r="C44" s="120"/>
      <c r="D44" s="5"/>
      <c r="E44" s="2"/>
      <c r="F44" s="2"/>
      <c r="G44" s="5"/>
      <c r="H44" s="2"/>
      <c r="I44" s="4"/>
    </row>
    <row r="45" spans="1:9" ht="56.25">
      <c r="A45" s="116" t="s">
        <v>18</v>
      </c>
      <c r="B45" s="120">
        <v>244</v>
      </c>
      <c r="C45" s="120">
        <v>223</v>
      </c>
      <c r="D45" s="5">
        <f t="shared" si="0"/>
        <v>0</v>
      </c>
      <c r="E45" s="2"/>
      <c r="F45" s="2"/>
      <c r="G45" s="5">
        <f t="shared" ref="G45:G50" si="2">H45+I45</f>
        <v>0</v>
      </c>
      <c r="H45" s="2"/>
      <c r="I45" s="4"/>
    </row>
    <row r="46" spans="1:9" ht="37.5">
      <c r="A46" s="116" t="s">
        <v>19</v>
      </c>
      <c r="B46" s="120">
        <v>244</v>
      </c>
      <c r="C46" s="120">
        <v>223</v>
      </c>
      <c r="D46" s="5">
        <f t="shared" si="0"/>
        <v>0</v>
      </c>
      <c r="E46" s="2"/>
      <c r="F46" s="2"/>
      <c r="G46" s="5">
        <f t="shared" si="2"/>
        <v>0</v>
      </c>
      <c r="H46" s="2"/>
      <c r="I46" s="4"/>
    </row>
    <row r="47" spans="1:9" ht="75">
      <c r="A47" s="116" t="s">
        <v>20</v>
      </c>
      <c r="B47" s="120">
        <v>244</v>
      </c>
      <c r="C47" s="120">
        <v>223</v>
      </c>
      <c r="D47" s="5">
        <f t="shared" si="0"/>
        <v>0</v>
      </c>
      <c r="E47" s="2"/>
      <c r="F47" s="2"/>
      <c r="G47" s="5">
        <f t="shared" si="2"/>
        <v>0</v>
      </c>
      <c r="H47" s="2"/>
      <c r="I47" s="4"/>
    </row>
    <row r="48" spans="1:9" ht="75">
      <c r="A48" s="116" t="s">
        <v>21</v>
      </c>
      <c r="B48" s="120">
        <v>244</v>
      </c>
      <c r="C48" s="120">
        <v>223</v>
      </c>
      <c r="D48" s="5">
        <f t="shared" si="0"/>
        <v>0</v>
      </c>
      <c r="E48" s="2"/>
      <c r="F48" s="2"/>
      <c r="G48" s="5">
        <f t="shared" si="2"/>
        <v>0</v>
      </c>
      <c r="H48" s="2"/>
      <c r="I48" s="4"/>
    </row>
    <row r="49" spans="1:9" ht="56.25">
      <c r="A49" s="116" t="s">
        <v>22</v>
      </c>
      <c r="B49" s="120">
        <v>244</v>
      </c>
      <c r="C49" s="120">
        <v>223</v>
      </c>
      <c r="D49" s="5">
        <f t="shared" si="0"/>
        <v>0</v>
      </c>
      <c r="E49" s="2"/>
      <c r="F49" s="2"/>
      <c r="G49" s="5">
        <f t="shared" si="2"/>
        <v>0</v>
      </c>
      <c r="H49" s="2"/>
      <c r="I49" s="4"/>
    </row>
    <row r="50" spans="1:9" ht="168.75">
      <c r="A50" s="116" t="s">
        <v>23</v>
      </c>
      <c r="B50" s="120">
        <v>244</v>
      </c>
      <c r="C50" s="120">
        <v>224</v>
      </c>
      <c r="D50" s="5">
        <f t="shared" si="0"/>
        <v>0</v>
      </c>
      <c r="E50" s="2"/>
      <c r="F50" s="2"/>
      <c r="G50" s="5">
        <f t="shared" si="2"/>
        <v>0</v>
      </c>
      <c r="H50" s="2"/>
      <c r="I50" s="4"/>
    </row>
    <row r="51" spans="1:9" ht="56.25">
      <c r="A51" s="116" t="s">
        <v>24</v>
      </c>
      <c r="B51" s="120" t="s">
        <v>5</v>
      </c>
      <c r="C51" s="120">
        <v>225</v>
      </c>
      <c r="D51" s="2">
        <f t="shared" ref="D51:I51" si="3">D52+D53</f>
        <v>0</v>
      </c>
      <c r="E51" s="2">
        <f t="shared" si="3"/>
        <v>0</v>
      </c>
      <c r="F51" s="2">
        <f t="shared" si="3"/>
        <v>0</v>
      </c>
      <c r="G51" s="2">
        <f t="shared" si="3"/>
        <v>0</v>
      </c>
      <c r="H51" s="2">
        <f t="shared" si="3"/>
        <v>0</v>
      </c>
      <c r="I51" s="4">
        <f t="shared" si="3"/>
        <v>0</v>
      </c>
    </row>
    <row r="52" spans="1:9" ht="18.75">
      <c r="A52" s="151" t="s">
        <v>6</v>
      </c>
      <c r="B52" s="120">
        <v>243</v>
      </c>
      <c r="C52" s="120">
        <v>225</v>
      </c>
      <c r="D52" s="5">
        <f t="shared" si="0"/>
        <v>0</v>
      </c>
      <c r="E52" s="2"/>
      <c r="F52" s="2"/>
      <c r="G52" s="5">
        <f t="shared" ref="G52:G85" si="4">H52+I52</f>
        <v>0</v>
      </c>
      <c r="H52" s="2"/>
      <c r="I52" s="4"/>
    </row>
    <row r="53" spans="1:9" ht="18.75">
      <c r="A53" s="151"/>
      <c r="B53" s="120">
        <v>244</v>
      </c>
      <c r="C53" s="120">
        <v>225</v>
      </c>
      <c r="D53" s="5">
        <f t="shared" si="0"/>
        <v>0</v>
      </c>
      <c r="E53" s="2"/>
      <c r="F53" s="2"/>
      <c r="G53" s="5">
        <f t="shared" si="4"/>
        <v>0</v>
      </c>
      <c r="H53" s="2"/>
      <c r="I53" s="4"/>
    </row>
    <row r="54" spans="1:9" ht="37.5">
      <c r="A54" s="116" t="s">
        <v>58</v>
      </c>
      <c r="B54" s="120" t="s">
        <v>5</v>
      </c>
      <c r="C54" s="120">
        <v>226</v>
      </c>
      <c r="D54" s="5">
        <f t="shared" si="0"/>
        <v>0</v>
      </c>
      <c r="E54" s="2">
        <f>E55+E56+E58+E59+E57</f>
        <v>0</v>
      </c>
      <c r="F54" s="2">
        <f>F55+F56+F58+F59+F57</f>
        <v>0</v>
      </c>
      <c r="G54" s="5">
        <f t="shared" si="4"/>
        <v>0</v>
      </c>
      <c r="H54" s="2">
        <f>H55+H56+H58+H59+H57</f>
        <v>0</v>
      </c>
      <c r="I54" s="4">
        <f>I55+I56+I58+I59+I57</f>
        <v>0</v>
      </c>
    </row>
    <row r="55" spans="1:9" ht="18.75">
      <c r="A55" s="151" t="s">
        <v>6</v>
      </c>
      <c r="B55" s="120">
        <v>112</v>
      </c>
      <c r="C55" s="120">
        <v>226</v>
      </c>
      <c r="D55" s="5">
        <f t="shared" si="0"/>
        <v>0</v>
      </c>
      <c r="E55" s="2"/>
      <c r="F55" s="2"/>
      <c r="G55" s="5">
        <f t="shared" si="4"/>
        <v>0</v>
      </c>
      <c r="H55" s="2"/>
      <c r="I55" s="4"/>
    </row>
    <row r="56" spans="1:9" ht="18.75">
      <c r="A56" s="151"/>
      <c r="B56" s="120">
        <v>113</v>
      </c>
      <c r="C56" s="120">
        <v>226</v>
      </c>
      <c r="D56" s="5">
        <f t="shared" si="0"/>
        <v>0</v>
      </c>
      <c r="E56" s="2"/>
      <c r="F56" s="2"/>
      <c r="G56" s="5">
        <f t="shared" si="4"/>
        <v>0</v>
      </c>
      <c r="H56" s="2"/>
      <c r="I56" s="4"/>
    </row>
    <row r="57" spans="1:9" ht="18.75">
      <c r="A57" s="151"/>
      <c r="B57" s="120">
        <v>119</v>
      </c>
      <c r="C57" s="120">
        <v>226</v>
      </c>
      <c r="D57" s="5">
        <f t="shared" si="0"/>
        <v>0</v>
      </c>
      <c r="E57" s="2"/>
      <c r="F57" s="2"/>
      <c r="G57" s="5">
        <f t="shared" si="4"/>
        <v>0</v>
      </c>
      <c r="H57" s="2"/>
      <c r="I57" s="4"/>
    </row>
    <row r="58" spans="1:9" ht="18.75">
      <c r="A58" s="151"/>
      <c r="B58" s="120">
        <v>243</v>
      </c>
      <c r="C58" s="120">
        <v>226</v>
      </c>
      <c r="D58" s="5">
        <f t="shared" si="0"/>
        <v>0</v>
      </c>
      <c r="E58" s="2"/>
      <c r="F58" s="2"/>
      <c r="G58" s="5">
        <f t="shared" si="4"/>
        <v>0</v>
      </c>
      <c r="H58" s="2"/>
      <c r="I58" s="4"/>
    </row>
    <row r="59" spans="1:9" ht="18.75">
      <c r="A59" s="151"/>
      <c r="B59" s="120">
        <v>244</v>
      </c>
      <c r="C59" s="120">
        <v>226</v>
      </c>
      <c r="D59" s="5">
        <f t="shared" si="0"/>
        <v>0</v>
      </c>
      <c r="E59" s="2"/>
      <c r="F59" s="2"/>
      <c r="G59" s="5">
        <f t="shared" si="4"/>
        <v>0</v>
      </c>
      <c r="H59" s="2"/>
      <c r="I59" s="4"/>
    </row>
    <row r="60" spans="1:9" ht="18.75">
      <c r="A60" s="116" t="s">
        <v>25</v>
      </c>
      <c r="B60" s="120">
        <v>244</v>
      </c>
      <c r="C60" s="120">
        <v>227</v>
      </c>
      <c r="D60" s="5">
        <f t="shared" si="0"/>
        <v>0</v>
      </c>
      <c r="E60" s="2"/>
      <c r="F60" s="2"/>
      <c r="G60" s="5">
        <f t="shared" si="4"/>
        <v>0</v>
      </c>
      <c r="H60" s="2"/>
      <c r="I60" s="4"/>
    </row>
    <row r="61" spans="1:9" ht="37.5">
      <c r="A61" s="116" t="s">
        <v>26</v>
      </c>
      <c r="B61" s="120" t="s">
        <v>5</v>
      </c>
      <c r="C61" s="120">
        <v>260</v>
      </c>
      <c r="D61" s="5">
        <f t="shared" si="0"/>
        <v>0</v>
      </c>
      <c r="E61" s="2">
        <f>E62+E63+E66</f>
        <v>0</v>
      </c>
      <c r="F61" s="2">
        <f>F62+F63+F66</f>
        <v>0</v>
      </c>
      <c r="G61" s="5">
        <f t="shared" si="4"/>
        <v>0</v>
      </c>
      <c r="H61" s="2">
        <f>H62+H63+H66</f>
        <v>0</v>
      </c>
      <c r="I61" s="4">
        <f>I62+I63+I66</f>
        <v>0</v>
      </c>
    </row>
    <row r="62" spans="1:9" ht="112.5">
      <c r="A62" s="116" t="s">
        <v>27</v>
      </c>
      <c r="B62" s="120">
        <v>321</v>
      </c>
      <c r="C62" s="120">
        <v>264</v>
      </c>
      <c r="D62" s="5">
        <f t="shared" si="0"/>
        <v>0</v>
      </c>
      <c r="E62" s="2"/>
      <c r="F62" s="2"/>
      <c r="G62" s="5">
        <f t="shared" si="4"/>
        <v>0</v>
      </c>
      <c r="H62" s="2"/>
      <c r="I62" s="4"/>
    </row>
    <row r="63" spans="1:9" ht="93.75">
      <c r="A63" s="116" t="s">
        <v>28</v>
      </c>
      <c r="B63" s="120" t="s">
        <v>5</v>
      </c>
      <c r="C63" s="120">
        <v>266</v>
      </c>
      <c r="D63" s="5">
        <f t="shared" si="0"/>
        <v>0</v>
      </c>
      <c r="E63" s="2">
        <f>E64+E65</f>
        <v>0</v>
      </c>
      <c r="F63" s="2">
        <f>F64+F65</f>
        <v>0</v>
      </c>
      <c r="G63" s="5">
        <f t="shared" si="4"/>
        <v>0</v>
      </c>
      <c r="H63" s="2">
        <f>H64+H65</f>
        <v>0</v>
      </c>
      <c r="I63" s="4">
        <f>I64+I65</f>
        <v>0</v>
      </c>
    </row>
    <row r="64" spans="1:9" ht="18.75">
      <c r="A64" s="151" t="s">
        <v>6</v>
      </c>
      <c r="B64" s="120">
        <v>111</v>
      </c>
      <c r="C64" s="120">
        <v>266</v>
      </c>
      <c r="D64" s="5">
        <f t="shared" si="0"/>
        <v>0</v>
      </c>
      <c r="E64" s="2"/>
      <c r="F64" s="2"/>
      <c r="G64" s="5">
        <f t="shared" si="4"/>
        <v>0</v>
      </c>
      <c r="H64" s="2"/>
      <c r="I64" s="4"/>
    </row>
    <row r="65" spans="1:9" ht="18.75">
      <c r="A65" s="151"/>
      <c r="B65" s="120">
        <v>112</v>
      </c>
      <c r="C65" s="120">
        <v>266</v>
      </c>
      <c r="D65" s="5">
        <f t="shared" si="0"/>
        <v>0</v>
      </c>
      <c r="E65" s="2"/>
      <c r="F65" s="2"/>
      <c r="G65" s="5">
        <f t="shared" si="4"/>
        <v>0</v>
      </c>
      <c r="H65" s="2"/>
      <c r="I65" s="4"/>
    </row>
    <row r="66" spans="1:9" ht="75">
      <c r="A66" s="116" t="s">
        <v>29</v>
      </c>
      <c r="B66" s="120">
        <v>112</v>
      </c>
      <c r="C66" s="120">
        <v>267</v>
      </c>
      <c r="D66" s="5">
        <f t="shared" si="0"/>
        <v>0</v>
      </c>
      <c r="E66" s="2"/>
      <c r="F66" s="2"/>
      <c r="G66" s="5">
        <f t="shared" si="4"/>
        <v>0</v>
      </c>
      <c r="H66" s="2"/>
      <c r="I66" s="4"/>
    </row>
    <row r="67" spans="1:9" ht="18.75">
      <c r="A67" s="116" t="s">
        <v>30</v>
      </c>
      <c r="B67" s="120" t="s">
        <v>5</v>
      </c>
      <c r="C67" s="120">
        <v>290</v>
      </c>
      <c r="D67" s="5">
        <f t="shared" si="0"/>
        <v>0</v>
      </c>
      <c r="E67" s="2">
        <f>E69+E73+E74+E75+E76+E82</f>
        <v>0</v>
      </c>
      <c r="F67" s="2">
        <f>F69+F73+F74+F75+F76+F82</f>
        <v>0</v>
      </c>
      <c r="G67" s="5">
        <f t="shared" si="4"/>
        <v>0</v>
      </c>
      <c r="H67" s="2">
        <f>H69+H73+H74+H75+H76+H82</f>
        <v>0</v>
      </c>
      <c r="I67" s="4">
        <f>I69+I73+I74+I75+I76+I82</f>
        <v>0</v>
      </c>
    </row>
    <row r="68" spans="1:9" ht="18.75">
      <c r="A68" s="116" t="s">
        <v>9</v>
      </c>
      <c r="B68" s="120"/>
      <c r="C68" s="120"/>
      <c r="D68" s="5">
        <f t="shared" si="0"/>
        <v>0</v>
      </c>
      <c r="E68" s="2"/>
      <c r="F68" s="2"/>
      <c r="G68" s="5">
        <f t="shared" si="4"/>
        <v>0</v>
      </c>
      <c r="H68" s="2"/>
      <c r="I68" s="4"/>
    </row>
    <row r="69" spans="1:9" ht="37.5">
      <c r="A69" s="116" t="s">
        <v>31</v>
      </c>
      <c r="B69" s="120" t="s">
        <v>5</v>
      </c>
      <c r="C69" s="120">
        <v>291</v>
      </c>
      <c r="D69" s="5">
        <f t="shared" si="0"/>
        <v>0</v>
      </c>
      <c r="E69" s="2">
        <f>E70+E71+E72</f>
        <v>0</v>
      </c>
      <c r="F69" s="2">
        <f>F70+F71+F72</f>
        <v>0</v>
      </c>
      <c r="G69" s="5">
        <f t="shared" si="4"/>
        <v>0</v>
      </c>
      <c r="H69" s="2">
        <f>H70+H71+H72</f>
        <v>0</v>
      </c>
      <c r="I69" s="4">
        <f>I70+I71+I72</f>
        <v>0</v>
      </c>
    </row>
    <row r="70" spans="1:9" ht="18.75">
      <c r="A70" s="151" t="s">
        <v>6</v>
      </c>
      <c r="B70" s="120">
        <v>851</v>
      </c>
      <c r="C70" s="120">
        <v>291</v>
      </c>
      <c r="D70" s="5">
        <f t="shared" si="0"/>
        <v>0</v>
      </c>
      <c r="E70" s="2"/>
      <c r="F70" s="2"/>
      <c r="G70" s="5">
        <f t="shared" si="4"/>
        <v>0</v>
      </c>
      <c r="H70" s="2"/>
      <c r="I70" s="4"/>
    </row>
    <row r="71" spans="1:9" ht="18.75">
      <c r="A71" s="151"/>
      <c r="B71" s="120">
        <v>852</v>
      </c>
      <c r="C71" s="120">
        <v>291</v>
      </c>
      <c r="D71" s="5">
        <f t="shared" si="0"/>
        <v>0</v>
      </c>
      <c r="E71" s="2"/>
      <c r="F71" s="2"/>
      <c r="G71" s="5">
        <f t="shared" si="4"/>
        <v>0</v>
      </c>
      <c r="H71" s="2"/>
      <c r="I71" s="4"/>
    </row>
    <row r="72" spans="1:9" ht="18.75">
      <c r="A72" s="151"/>
      <c r="B72" s="120">
        <v>853</v>
      </c>
      <c r="C72" s="120">
        <v>291</v>
      </c>
      <c r="D72" s="5">
        <f t="shared" si="0"/>
        <v>0</v>
      </c>
      <c r="E72" s="2"/>
      <c r="F72" s="2"/>
      <c r="G72" s="5">
        <f t="shared" si="4"/>
        <v>0</v>
      </c>
      <c r="H72" s="2"/>
      <c r="I72" s="4"/>
    </row>
    <row r="73" spans="1:9" ht="112.5">
      <c r="A73" s="116" t="s">
        <v>32</v>
      </c>
      <c r="B73" s="120">
        <v>853</v>
      </c>
      <c r="C73" s="120">
        <v>292</v>
      </c>
      <c r="D73" s="5">
        <f t="shared" ref="D73:D102" si="5">E73+F73</f>
        <v>0</v>
      </c>
      <c r="E73" s="2"/>
      <c r="F73" s="2">
        <v>0</v>
      </c>
      <c r="G73" s="5">
        <f t="shared" si="4"/>
        <v>0</v>
      </c>
      <c r="H73" s="2"/>
      <c r="I73" s="4">
        <v>0</v>
      </c>
    </row>
    <row r="74" spans="1:9" ht="131.25">
      <c r="A74" s="116" t="s">
        <v>33</v>
      </c>
      <c r="B74" s="120">
        <v>853</v>
      </c>
      <c r="C74" s="120">
        <v>293</v>
      </c>
      <c r="D74" s="5">
        <f t="shared" si="5"/>
        <v>0</v>
      </c>
      <c r="E74" s="2"/>
      <c r="F74" s="2">
        <v>0</v>
      </c>
      <c r="G74" s="5">
        <f t="shared" si="4"/>
        <v>0</v>
      </c>
      <c r="H74" s="2"/>
      <c r="I74" s="4">
        <v>0</v>
      </c>
    </row>
    <row r="75" spans="1:9" ht="56.25">
      <c r="A75" s="116" t="s">
        <v>158</v>
      </c>
      <c r="B75" s="120">
        <v>853</v>
      </c>
      <c r="C75" s="120">
        <v>295</v>
      </c>
      <c r="D75" s="5">
        <f t="shared" si="5"/>
        <v>0</v>
      </c>
      <c r="E75" s="2"/>
      <c r="F75" s="2">
        <v>0</v>
      </c>
      <c r="G75" s="5">
        <f t="shared" si="4"/>
        <v>0</v>
      </c>
      <c r="H75" s="2"/>
      <c r="I75" s="4">
        <v>0</v>
      </c>
    </row>
    <row r="76" spans="1:9" ht="56.25">
      <c r="A76" s="116" t="s">
        <v>34</v>
      </c>
      <c r="B76" s="120" t="s">
        <v>5</v>
      </c>
      <c r="C76" s="120">
        <v>296</v>
      </c>
      <c r="D76" s="5">
        <f t="shared" si="5"/>
        <v>0</v>
      </c>
      <c r="E76" s="2">
        <f>E77+E78+E79+E80+E81</f>
        <v>0</v>
      </c>
      <c r="F76" s="2">
        <f>F77+F78+F79+F80+F81</f>
        <v>0</v>
      </c>
      <c r="G76" s="5">
        <f t="shared" si="4"/>
        <v>0</v>
      </c>
      <c r="H76" s="2">
        <f>H77+H78+H79+H80+H81</f>
        <v>0</v>
      </c>
      <c r="I76" s="4">
        <f>I77+I78+I79+I80+I81</f>
        <v>0</v>
      </c>
    </row>
    <row r="77" spans="1:9" ht="18.75">
      <c r="A77" s="151" t="s">
        <v>6</v>
      </c>
      <c r="B77" s="120">
        <v>244</v>
      </c>
      <c r="C77" s="120">
        <v>296</v>
      </c>
      <c r="D77" s="5">
        <f t="shared" si="5"/>
        <v>0</v>
      </c>
      <c r="E77" s="2"/>
      <c r="F77" s="2"/>
      <c r="G77" s="5">
        <f t="shared" si="4"/>
        <v>0</v>
      </c>
      <c r="H77" s="2"/>
      <c r="I77" s="4"/>
    </row>
    <row r="78" spans="1:9" ht="18.75">
      <c r="A78" s="151"/>
      <c r="B78" s="120">
        <v>340</v>
      </c>
      <c r="C78" s="120">
        <v>296</v>
      </c>
      <c r="D78" s="5">
        <f t="shared" si="5"/>
        <v>0</v>
      </c>
      <c r="E78" s="2"/>
      <c r="F78" s="2"/>
      <c r="G78" s="5">
        <f t="shared" si="4"/>
        <v>0</v>
      </c>
      <c r="H78" s="2"/>
      <c r="I78" s="4"/>
    </row>
    <row r="79" spans="1:9" ht="18.75">
      <c r="A79" s="151"/>
      <c r="B79" s="120">
        <v>350</v>
      </c>
      <c r="C79" s="120">
        <v>296</v>
      </c>
      <c r="D79" s="5">
        <f t="shared" si="5"/>
        <v>0</v>
      </c>
      <c r="E79" s="2"/>
      <c r="F79" s="2"/>
      <c r="G79" s="5">
        <f t="shared" si="4"/>
        <v>0</v>
      </c>
      <c r="H79" s="2"/>
      <c r="I79" s="4"/>
    </row>
    <row r="80" spans="1:9" ht="18.75">
      <c r="A80" s="151"/>
      <c r="B80" s="120">
        <v>360</v>
      </c>
      <c r="C80" s="120">
        <v>296</v>
      </c>
      <c r="D80" s="5">
        <f t="shared" si="5"/>
        <v>0</v>
      </c>
      <c r="E80" s="2"/>
      <c r="F80" s="2"/>
      <c r="G80" s="5">
        <f t="shared" si="4"/>
        <v>0</v>
      </c>
      <c r="H80" s="2"/>
      <c r="I80" s="4"/>
    </row>
    <row r="81" spans="1:9" ht="18.75">
      <c r="A81" s="151"/>
      <c r="B81" s="120">
        <v>853</v>
      </c>
      <c r="C81" s="120">
        <v>296</v>
      </c>
      <c r="D81" s="5">
        <f t="shared" si="5"/>
        <v>0</v>
      </c>
      <c r="E81" s="2"/>
      <c r="F81" s="2"/>
      <c r="G81" s="5">
        <f t="shared" si="4"/>
        <v>0</v>
      </c>
      <c r="H81" s="2"/>
      <c r="I81" s="4"/>
    </row>
    <row r="82" spans="1:9" ht="62.45" customHeight="1">
      <c r="A82" s="116" t="s">
        <v>35</v>
      </c>
      <c r="B82" s="120" t="s">
        <v>5</v>
      </c>
      <c r="C82" s="120">
        <v>297</v>
      </c>
      <c r="D82" s="5">
        <f t="shared" si="5"/>
        <v>0</v>
      </c>
      <c r="E82" s="2">
        <f>E83+E84</f>
        <v>0</v>
      </c>
      <c r="F82" s="2">
        <f>F83+F84</f>
        <v>0</v>
      </c>
      <c r="G82" s="5">
        <f t="shared" si="4"/>
        <v>0</v>
      </c>
      <c r="H82" s="2">
        <f>H83+H84</f>
        <v>0</v>
      </c>
      <c r="I82" s="4">
        <f>I83+I84</f>
        <v>0</v>
      </c>
    </row>
    <row r="83" spans="1:9" ht="18.75">
      <c r="A83" s="151" t="s">
        <v>6</v>
      </c>
      <c r="B83" s="120">
        <v>244</v>
      </c>
      <c r="C83" s="120">
        <v>297</v>
      </c>
      <c r="D83" s="5">
        <f t="shared" si="5"/>
        <v>0</v>
      </c>
      <c r="E83" s="2"/>
      <c r="F83" s="2"/>
      <c r="G83" s="5">
        <f t="shared" si="4"/>
        <v>0</v>
      </c>
      <c r="H83" s="2"/>
      <c r="I83" s="4"/>
    </row>
    <row r="84" spans="1:9" ht="18.75">
      <c r="A84" s="151"/>
      <c r="B84" s="120">
        <v>853</v>
      </c>
      <c r="C84" s="120">
        <v>297</v>
      </c>
      <c r="D84" s="5">
        <f t="shared" si="5"/>
        <v>0</v>
      </c>
      <c r="E84" s="2"/>
      <c r="F84" s="2"/>
      <c r="G84" s="5">
        <f t="shared" si="4"/>
        <v>0</v>
      </c>
      <c r="H84" s="2"/>
      <c r="I84" s="4"/>
    </row>
    <row r="85" spans="1:9" ht="56.25">
      <c r="A85" s="116" t="s">
        <v>59</v>
      </c>
      <c r="B85" s="120" t="s">
        <v>5</v>
      </c>
      <c r="C85" s="120">
        <v>300</v>
      </c>
      <c r="D85" s="5">
        <f t="shared" si="5"/>
        <v>0</v>
      </c>
      <c r="E85" s="2">
        <f>E87+E89+E88</f>
        <v>0</v>
      </c>
      <c r="F85" s="2">
        <f>F87+F89+F88</f>
        <v>0</v>
      </c>
      <c r="G85" s="5">
        <f t="shared" si="4"/>
        <v>0</v>
      </c>
      <c r="H85" s="2">
        <f>H87+H89+H88</f>
        <v>0</v>
      </c>
      <c r="I85" s="4">
        <f>I87+I89+I88</f>
        <v>0</v>
      </c>
    </row>
    <row r="86" spans="1:9" ht="18.75">
      <c r="A86" s="116" t="s">
        <v>9</v>
      </c>
      <c r="B86" s="120"/>
      <c r="C86" s="120"/>
      <c r="D86" s="5"/>
      <c r="E86" s="2"/>
      <c r="F86" s="2"/>
      <c r="G86" s="5"/>
      <c r="H86" s="2"/>
      <c r="I86" s="4"/>
    </row>
    <row r="87" spans="1:9" ht="56.25">
      <c r="A87" s="116" t="s">
        <v>36</v>
      </c>
      <c r="B87" s="120">
        <v>244</v>
      </c>
      <c r="C87" s="120">
        <v>310</v>
      </c>
      <c r="D87" s="5">
        <f t="shared" si="5"/>
        <v>0</v>
      </c>
      <c r="E87" s="2"/>
      <c r="F87" s="2"/>
      <c r="G87" s="5">
        <f>H87+I87</f>
        <v>0</v>
      </c>
      <c r="H87" s="2"/>
      <c r="I87" s="4"/>
    </row>
    <row r="88" spans="1:9" ht="75">
      <c r="A88" s="116" t="s">
        <v>68</v>
      </c>
      <c r="B88" s="120">
        <v>244</v>
      </c>
      <c r="C88" s="120">
        <v>320</v>
      </c>
      <c r="D88" s="5">
        <f t="shared" si="5"/>
        <v>0</v>
      </c>
      <c r="E88" s="2"/>
      <c r="F88" s="2"/>
      <c r="G88" s="5">
        <f>H88+I88</f>
        <v>0</v>
      </c>
      <c r="H88" s="2"/>
      <c r="I88" s="4"/>
    </row>
    <row r="89" spans="1:9" ht="75">
      <c r="A89" s="116" t="s">
        <v>60</v>
      </c>
      <c r="B89" s="120" t="s">
        <v>5</v>
      </c>
      <c r="C89" s="120">
        <v>340</v>
      </c>
      <c r="D89" s="5">
        <f t="shared" si="5"/>
        <v>0</v>
      </c>
      <c r="E89" s="2">
        <f>E91+E92+E93+E94+E95+E96+E97</f>
        <v>0</v>
      </c>
      <c r="F89" s="2">
        <f>F91+F92+F93+F94+F95+F96+F97</f>
        <v>0</v>
      </c>
      <c r="G89" s="5">
        <f>H89+I89</f>
        <v>0</v>
      </c>
      <c r="H89" s="2">
        <f>H91+H92+H93+H94+H95+H96+H97</f>
        <v>0</v>
      </c>
      <c r="I89" s="4">
        <f>I91+I92+I93+I94+I95+I96+I97</f>
        <v>0</v>
      </c>
    </row>
    <row r="90" spans="1:9" ht="18.75">
      <c r="A90" s="116" t="s">
        <v>6</v>
      </c>
      <c r="B90" s="120"/>
      <c r="C90" s="120"/>
      <c r="D90" s="5"/>
      <c r="E90" s="2"/>
      <c r="F90" s="2"/>
      <c r="G90" s="5"/>
      <c r="H90" s="2"/>
      <c r="I90" s="4"/>
    </row>
    <row r="91" spans="1:9" ht="131.25">
      <c r="A91" s="116" t="s">
        <v>37</v>
      </c>
      <c r="B91" s="120">
        <v>244</v>
      </c>
      <c r="C91" s="120">
        <v>341</v>
      </c>
      <c r="D91" s="5">
        <f t="shared" si="5"/>
        <v>0</v>
      </c>
      <c r="E91" s="2"/>
      <c r="F91" s="2"/>
      <c r="G91" s="5">
        <f t="shared" ref="G91:G98" si="6">H91+I91</f>
        <v>0</v>
      </c>
      <c r="H91" s="2"/>
      <c r="I91" s="4"/>
    </row>
    <row r="92" spans="1:9" ht="56.25">
      <c r="A92" s="116" t="s">
        <v>38</v>
      </c>
      <c r="B92" s="120">
        <v>244</v>
      </c>
      <c r="C92" s="120">
        <v>342</v>
      </c>
      <c r="D92" s="5">
        <f t="shared" si="5"/>
        <v>0</v>
      </c>
      <c r="E92" s="2"/>
      <c r="F92" s="2"/>
      <c r="G92" s="5">
        <f t="shared" si="6"/>
        <v>0</v>
      </c>
      <c r="H92" s="2"/>
      <c r="I92" s="4"/>
    </row>
    <row r="93" spans="1:9" ht="75">
      <c r="A93" s="116" t="s">
        <v>39</v>
      </c>
      <c r="B93" s="120">
        <v>244</v>
      </c>
      <c r="C93" s="120">
        <v>343</v>
      </c>
      <c r="D93" s="5">
        <f t="shared" si="5"/>
        <v>0</v>
      </c>
      <c r="E93" s="2"/>
      <c r="F93" s="2"/>
      <c r="G93" s="5">
        <f t="shared" si="6"/>
        <v>0</v>
      </c>
      <c r="H93" s="2"/>
      <c r="I93" s="4"/>
    </row>
    <row r="94" spans="1:9" ht="75">
      <c r="A94" s="116" t="s">
        <v>40</v>
      </c>
      <c r="B94" s="120">
        <v>244</v>
      </c>
      <c r="C94" s="120">
        <v>344</v>
      </c>
      <c r="D94" s="5">
        <f t="shared" si="5"/>
        <v>0</v>
      </c>
      <c r="E94" s="2"/>
      <c r="F94" s="2"/>
      <c r="G94" s="5">
        <f t="shared" si="6"/>
        <v>0</v>
      </c>
      <c r="H94" s="2"/>
      <c r="I94" s="4"/>
    </row>
    <row r="95" spans="1:9" ht="56.25">
      <c r="A95" s="116" t="s">
        <v>41</v>
      </c>
      <c r="B95" s="120">
        <v>244</v>
      </c>
      <c r="C95" s="120">
        <v>345</v>
      </c>
      <c r="D95" s="5">
        <f t="shared" si="5"/>
        <v>0</v>
      </c>
      <c r="E95" s="2"/>
      <c r="F95" s="2"/>
      <c r="G95" s="5">
        <f t="shared" si="6"/>
        <v>0</v>
      </c>
      <c r="H95" s="2"/>
      <c r="I95" s="4"/>
    </row>
    <row r="96" spans="1:9" ht="75">
      <c r="A96" s="116" t="s">
        <v>42</v>
      </c>
      <c r="B96" s="120">
        <v>244</v>
      </c>
      <c r="C96" s="120">
        <v>346</v>
      </c>
      <c r="D96" s="5">
        <f t="shared" si="5"/>
        <v>0</v>
      </c>
      <c r="E96" s="2"/>
      <c r="F96" s="2"/>
      <c r="G96" s="5">
        <f t="shared" si="6"/>
        <v>0</v>
      </c>
      <c r="H96" s="2"/>
      <c r="I96" s="4"/>
    </row>
    <row r="97" spans="1:9" ht="112.5">
      <c r="A97" s="116" t="s">
        <v>43</v>
      </c>
      <c r="B97" s="120">
        <v>244</v>
      </c>
      <c r="C97" s="120">
        <v>349</v>
      </c>
      <c r="D97" s="5">
        <f t="shared" si="5"/>
        <v>0</v>
      </c>
      <c r="E97" s="2"/>
      <c r="F97" s="2"/>
      <c r="G97" s="5">
        <f t="shared" si="6"/>
        <v>0</v>
      </c>
      <c r="H97" s="2"/>
      <c r="I97" s="4"/>
    </row>
    <row r="98" spans="1:9" ht="56.25">
      <c r="A98" s="116" t="s">
        <v>67</v>
      </c>
      <c r="B98" s="120" t="s">
        <v>5</v>
      </c>
      <c r="C98" s="120" t="s">
        <v>5</v>
      </c>
      <c r="D98" s="5">
        <f t="shared" si="5"/>
        <v>0</v>
      </c>
      <c r="E98" s="2">
        <f>E100+E101+E102</f>
        <v>0</v>
      </c>
      <c r="F98" s="2">
        <f>F100+F101+F102</f>
        <v>0</v>
      </c>
      <c r="G98" s="5">
        <f t="shared" si="6"/>
        <v>0</v>
      </c>
      <c r="H98" s="2">
        <f>H100+H101+H102</f>
        <v>0</v>
      </c>
      <c r="I98" s="4">
        <f>I100+I101+I102</f>
        <v>0</v>
      </c>
    </row>
    <row r="99" spans="1:9" ht="18.75">
      <c r="A99" s="116" t="s">
        <v>6</v>
      </c>
      <c r="B99" s="120"/>
      <c r="C99" s="120"/>
      <c r="D99" s="5"/>
      <c r="E99" s="2"/>
      <c r="F99" s="2"/>
      <c r="G99" s="5"/>
      <c r="H99" s="2"/>
      <c r="I99" s="4"/>
    </row>
    <row r="100" spans="1:9" ht="18.75">
      <c r="A100" s="116" t="s">
        <v>194</v>
      </c>
      <c r="B100" s="120">
        <v>180</v>
      </c>
      <c r="C100" s="120" t="s">
        <v>5</v>
      </c>
      <c r="D100" s="5">
        <f t="shared" si="5"/>
        <v>0</v>
      </c>
      <c r="E100" s="2"/>
      <c r="F100" s="2"/>
      <c r="G100" s="5">
        <f>H100+I100</f>
        <v>0</v>
      </c>
      <c r="H100" s="2"/>
      <c r="I100" s="4"/>
    </row>
    <row r="101" spans="1:9" ht="56.25">
      <c r="A101" s="116" t="s">
        <v>195</v>
      </c>
      <c r="B101" s="120">
        <v>180</v>
      </c>
      <c r="C101" s="120" t="s">
        <v>5</v>
      </c>
      <c r="D101" s="5">
        <f t="shared" si="5"/>
        <v>0</v>
      </c>
      <c r="E101" s="2"/>
      <c r="F101" s="2"/>
      <c r="G101" s="5">
        <f>H101+I101</f>
        <v>0</v>
      </c>
      <c r="H101" s="2"/>
      <c r="I101" s="4"/>
    </row>
    <row r="102" spans="1:9" ht="57" thickBot="1">
      <c r="A102" s="32" t="s">
        <v>196</v>
      </c>
      <c r="B102" s="33">
        <v>180</v>
      </c>
      <c r="C102" s="33" t="s">
        <v>5</v>
      </c>
      <c r="D102" s="34">
        <f t="shared" si="5"/>
        <v>0</v>
      </c>
      <c r="E102" s="35"/>
      <c r="F102" s="35"/>
      <c r="G102" s="34">
        <f>H102+I102</f>
        <v>0</v>
      </c>
      <c r="H102" s="35"/>
      <c r="I102" s="100"/>
    </row>
    <row r="103" spans="1:9" ht="18.75">
      <c r="A103" s="15"/>
      <c r="B103" s="19"/>
      <c r="C103" s="19"/>
      <c r="D103" s="36"/>
      <c r="E103" s="36"/>
      <c r="F103" s="36"/>
    </row>
    <row r="104" spans="1:9">
      <c r="A104" s="11"/>
    </row>
    <row r="105" spans="1:9" ht="37.5">
      <c r="A105" s="29" t="s">
        <v>52</v>
      </c>
      <c r="B105" s="152"/>
      <c r="C105" s="152"/>
      <c r="D105" s="10"/>
      <c r="E105" s="152"/>
      <c r="F105" s="152"/>
    </row>
    <row r="106" spans="1:9" ht="18.75">
      <c r="A106" s="29"/>
      <c r="B106" s="159" t="s">
        <v>53</v>
      </c>
      <c r="C106" s="159"/>
      <c r="D106" s="10"/>
      <c r="E106" s="159" t="s">
        <v>54</v>
      </c>
      <c r="F106" s="159"/>
    </row>
    <row r="107" spans="1:9" ht="18.75">
      <c r="A107" s="29"/>
      <c r="B107" s="10"/>
      <c r="C107" s="10"/>
      <c r="D107" s="10"/>
      <c r="E107" s="10"/>
      <c r="F107" s="10"/>
    </row>
    <row r="108" spans="1:9" ht="37.5">
      <c r="A108" s="29" t="s">
        <v>55</v>
      </c>
      <c r="B108" s="152"/>
      <c r="C108" s="152"/>
      <c r="D108" s="10"/>
      <c r="E108" s="152"/>
      <c r="F108" s="152"/>
    </row>
    <row r="109" spans="1:9" ht="18.75">
      <c r="A109" s="29"/>
      <c r="B109" s="159" t="s">
        <v>53</v>
      </c>
      <c r="C109" s="159"/>
      <c r="D109" s="10"/>
      <c r="E109" s="159" t="s">
        <v>54</v>
      </c>
      <c r="F109" s="159"/>
    </row>
    <row r="110" spans="1:9" ht="18.75">
      <c r="A110" s="29"/>
      <c r="B110" s="117"/>
      <c r="C110" s="117"/>
      <c r="D110" s="10"/>
      <c r="E110" s="117"/>
      <c r="F110" s="117"/>
    </row>
    <row r="111" spans="1:9" ht="18.75">
      <c r="A111" s="29" t="s">
        <v>56</v>
      </c>
      <c r="B111" s="152"/>
      <c r="C111" s="152"/>
      <c r="D111" s="10"/>
      <c r="E111" s="152"/>
      <c r="F111" s="152"/>
    </row>
    <row r="112" spans="1:9" ht="18.75">
      <c r="A112" s="29"/>
      <c r="B112" s="159" t="s">
        <v>53</v>
      </c>
      <c r="C112" s="159"/>
      <c r="D112" s="10"/>
      <c r="E112" s="159" t="s">
        <v>54</v>
      </c>
      <c r="F112" s="159"/>
    </row>
    <row r="113" spans="1:16" ht="18.75">
      <c r="A113" s="29" t="s">
        <v>57</v>
      </c>
      <c r="B113" s="10"/>
      <c r="C113" s="10"/>
      <c r="D113" s="10"/>
      <c r="E113" s="10"/>
      <c r="F113" s="10"/>
    </row>
    <row r="114" spans="1:16" ht="18.75">
      <c r="A114" s="160" t="s">
        <v>44</v>
      </c>
      <c r="B114" s="160"/>
      <c r="C114" s="10"/>
      <c r="D114" s="10"/>
      <c r="E114" s="10"/>
      <c r="F114" s="10"/>
    </row>
    <row r="115" spans="1:16" ht="18.75">
      <c r="A115" s="219" t="s">
        <v>192</v>
      </c>
      <c r="B115" s="219"/>
      <c r="C115" s="219"/>
      <c r="D115" s="219"/>
      <c r="E115" s="219"/>
      <c r="F115" s="219"/>
      <c r="G115" s="219"/>
      <c r="H115" s="219"/>
      <c r="I115" s="219"/>
      <c r="K115" s="218" t="s">
        <v>233</v>
      </c>
      <c r="L115" s="218"/>
      <c r="M115" s="218"/>
      <c r="N115" s="218" t="s">
        <v>234</v>
      </c>
      <c r="O115" s="218"/>
      <c r="P115" s="218"/>
    </row>
    <row r="116" spans="1:16" ht="60">
      <c r="A116" s="83" t="s">
        <v>236</v>
      </c>
      <c r="B116" s="85" t="s">
        <v>5</v>
      </c>
      <c r="C116" s="85" t="s">
        <v>5</v>
      </c>
      <c r="D116" s="5">
        <f>E116+F116</f>
        <v>0</v>
      </c>
      <c r="E116" s="2"/>
      <c r="F116" s="4"/>
      <c r="G116" s="5">
        <f>H116+I116</f>
        <v>0</v>
      </c>
      <c r="H116" s="2"/>
      <c r="I116" s="4"/>
      <c r="J116" s="36"/>
      <c r="K116" s="71" t="s">
        <v>230</v>
      </c>
      <c r="L116" s="71" t="s">
        <v>231</v>
      </c>
      <c r="M116" s="71" t="s">
        <v>232</v>
      </c>
      <c r="N116" s="71" t="s">
        <v>230</v>
      </c>
      <c r="O116" s="71" t="s">
        <v>231</v>
      </c>
      <c r="P116" s="71" t="s">
        <v>232</v>
      </c>
    </row>
    <row r="117" spans="1:16" ht="18.75">
      <c r="A117" s="83" t="s">
        <v>7</v>
      </c>
      <c r="B117" s="85" t="s">
        <v>5</v>
      </c>
      <c r="C117" s="85">
        <v>900</v>
      </c>
      <c r="D117" s="5">
        <f>E117+F117</f>
        <v>0</v>
      </c>
      <c r="E117" s="2">
        <f>E120+E148+E162+E190</f>
        <v>0</v>
      </c>
      <c r="F117" s="2">
        <f>F120+F148</f>
        <v>0</v>
      </c>
      <c r="G117" s="5">
        <f>H117+I117</f>
        <v>0</v>
      </c>
      <c r="H117" s="2">
        <f>H120+H148+H162+H190</f>
        <v>0</v>
      </c>
      <c r="I117" s="2">
        <f>I120+I148</f>
        <v>0</v>
      </c>
      <c r="J117" s="36"/>
      <c r="K117" s="72">
        <f>E31+E32+E33+E35+E41+E55+E56+E57+E62+E64+E65+E66+E70+E71+E72+E73+E74+E75+E78+E79+E80+E81+E84</f>
        <v>0</v>
      </c>
      <c r="L117" s="72">
        <f>K117+D117</f>
        <v>0</v>
      </c>
      <c r="M117" s="72">
        <f>L117-E25</f>
        <v>0</v>
      </c>
      <c r="N117" s="72">
        <f>H31+H32+H33+H35+H41+H55+H56+H57+H62+H64+H65+H66+H70+H71+H72+H73+H74+H75+H78+H79+H80+H81+H84</f>
        <v>0</v>
      </c>
      <c r="O117" s="72">
        <f>N117+G117</f>
        <v>0</v>
      </c>
      <c r="P117" s="72">
        <f>O117-H25</f>
        <v>0</v>
      </c>
    </row>
    <row r="118" spans="1:16" ht="18.75">
      <c r="A118" s="83" t="s">
        <v>6</v>
      </c>
      <c r="B118" s="85"/>
      <c r="C118" s="85"/>
      <c r="D118" s="5"/>
      <c r="E118" s="2"/>
      <c r="F118" s="4"/>
      <c r="G118" s="5"/>
      <c r="H118" s="2"/>
      <c r="I118" s="4"/>
      <c r="J118" s="36"/>
      <c r="K118" s="36"/>
      <c r="L118" s="36"/>
    </row>
    <row r="119" spans="1:16" ht="17.45" customHeight="1">
      <c r="A119" s="220" t="s">
        <v>200</v>
      </c>
      <c r="B119" s="221"/>
      <c r="C119" s="221"/>
      <c r="D119" s="221"/>
      <c r="E119" s="221"/>
      <c r="F119" s="221"/>
      <c r="G119" s="221"/>
      <c r="H119" s="221"/>
      <c r="I119" s="221"/>
      <c r="J119" s="76"/>
      <c r="K119" s="76"/>
      <c r="L119" s="76"/>
    </row>
    <row r="120" spans="1:16" ht="18.75">
      <c r="A120" s="83" t="s">
        <v>8</v>
      </c>
      <c r="B120" s="85" t="s">
        <v>5</v>
      </c>
      <c r="C120" s="85">
        <v>200</v>
      </c>
      <c r="D120" s="5">
        <f t="shared" ref="D120:D152" si="7">E120+F120</f>
        <v>0</v>
      </c>
      <c r="E120" s="2">
        <f>E122+E125+E144</f>
        <v>0</v>
      </c>
      <c r="F120" s="2">
        <f>F122+F125+F144</f>
        <v>0</v>
      </c>
      <c r="G120" s="5">
        <f>H120+I120</f>
        <v>0</v>
      </c>
      <c r="H120" s="2">
        <f>H122+H125+H144</f>
        <v>0</v>
      </c>
      <c r="I120" s="2">
        <f>I122+I125+I144</f>
        <v>0</v>
      </c>
      <c r="J120" s="36"/>
      <c r="K120" s="36"/>
      <c r="L120" s="36"/>
    </row>
    <row r="121" spans="1:16" ht="18.75">
      <c r="A121" s="83" t="s">
        <v>9</v>
      </c>
      <c r="B121" s="85"/>
      <c r="C121" s="85"/>
      <c r="D121" s="5"/>
      <c r="E121" s="2"/>
      <c r="F121" s="2"/>
      <c r="G121" s="5"/>
      <c r="H121" s="2"/>
      <c r="I121" s="2"/>
      <c r="J121" s="36"/>
      <c r="K121" s="36"/>
      <c r="L121" s="36"/>
    </row>
    <row r="122" spans="1:16" ht="75">
      <c r="A122" s="83" t="s">
        <v>10</v>
      </c>
      <c r="B122" s="85" t="s">
        <v>5</v>
      </c>
      <c r="C122" s="85">
        <v>210</v>
      </c>
      <c r="D122" s="5">
        <f t="shared" si="7"/>
        <v>0</v>
      </c>
      <c r="E122" s="2">
        <f>E124</f>
        <v>0</v>
      </c>
      <c r="F122" s="2">
        <f>F124</f>
        <v>0</v>
      </c>
      <c r="G122" s="5">
        <f>H122+I122</f>
        <v>0</v>
      </c>
      <c r="H122" s="2">
        <f>H124</f>
        <v>0</v>
      </c>
      <c r="I122" s="2">
        <f>I124</f>
        <v>0</v>
      </c>
      <c r="J122" s="36"/>
      <c r="K122" s="36"/>
      <c r="L122" s="36"/>
    </row>
    <row r="123" spans="1:16" ht="18.75">
      <c r="A123" s="83" t="s">
        <v>9</v>
      </c>
      <c r="B123" s="85"/>
      <c r="C123" s="85"/>
      <c r="D123" s="5"/>
      <c r="E123" s="2"/>
      <c r="F123" s="2"/>
      <c r="G123" s="5"/>
      <c r="H123" s="2"/>
      <c r="I123" s="2"/>
      <c r="J123" s="36"/>
      <c r="K123" s="36"/>
      <c r="L123" s="36"/>
    </row>
    <row r="124" spans="1:16" ht="93.75">
      <c r="A124" s="83" t="s">
        <v>201</v>
      </c>
      <c r="B124" s="85">
        <v>244</v>
      </c>
      <c r="C124" s="85">
        <v>214</v>
      </c>
      <c r="D124" s="5">
        <f>E124+F124</f>
        <v>0</v>
      </c>
      <c r="E124" s="2"/>
      <c r="F124" s="2"/>
      <c r="G124" s="5">
        <f>H124+I124</f>
        <v>0</v>
      </c>
      <c r="H124" s="2"/>
      <c r="I124" s="2"/>
      <c r="J124" s="36"/>
      <c r="K124" s="36"/>
      <c r="L124" s="36"/>
    </row>
    <row r="125" spans="1:16" ht="37.5">
      <c r="A125" s="83" t="s">
        <v>14</v>
      </c>
      <c r="B125" s="85" t="s">
        <v>5</v>
      </c>
      <c r="C125" s="85">
        <v>220</v>
      </c>
      <c r="D125" s="5">
        <f t="shared" si="7"/>
        <v>0</v>
      </c>
      <c r="E125" s="2">
        <f>E127+E128+E129+E136+E137+E140+E143</f>
        <v>0</v>
      </c>
      <c r="F125" s="2">
        <f>F127+F128+F129+F136+F137+F140+F143</f>
        <v>0</v>
      </c>
      <c r="G125" s="5">
        <f>H125+I125</f>
        <v>0</v>
      </c>
      <c r="H125" s="2">
        <f>H127+H128+H129+H136+H137+H140+H143</f>
        <v>0</v>
      </c>
      <c r="I125" s="2">
        <f>I127+I128+I129+I136+I137+I140+I143</f>
        <v>0</v>
      </c>
      <c r="J125" s="36"/>
      <c r="K125" s="36"/>
      <c r="L125" s="36"/>
    </row>
    <row r="126" spans="1:16" ht="18.75">
      <c r="A126" s="83" t="s">
        <v>9</v>
      </c>
      <c r="B126" s="85"/>
      <c r="C126" s="85"/>
      <c r="D126" s="5"/>
      <c r="E126" s="2"/>
      <c r="F126" s="2"/>
      <c r="G126" s="5"/>
      <c r="H126" s="2"/>
      <c r="I126" s="2"/>
      <c r="J126" s="36"/>
      <c r="K126" s="36"/>
      <c r="L126" s="36"/>
    </row>
    <row r="127" spans="1:16" ht="18.75">
      <c r="A127" s="83" t="s">
        <v>15</v>
      </c>
      <c r="B127" s="85">
        <v>244</v>
      </c>
      <c r="C127" s="85">
        <v>221</v>
      </c>
      <c r="D127" s="5">
        <f t="shared" si="7"/>
        <v>0</v>
      </c>
      <c r="E127" s="2"/>
      <c r="F127" s="2"/>
      <c r="G127" s="5">
        <f>H127+I127</f>
        <v>0</v>
      </c>
      <c r="H127" s="2"/>
      <c r="I127" s="2"/>
      <c r="J127" s="36"/>
      <c r="K127" s="36"/>
      <c r="L127" s="36"/>
    </row>
    <row r="128" spans="1:16" ht="37.5">
      <c r="A128" s="83" t="s">
        <v>16</v>
      </c>
      <c r="B128" s="85">
        <v>244</v>
      </c>
      <c r="C128" s="85">
        <v>222</v>
      </c>
      <c r="D128" s="5">
        <f t="shared" si="7"/>
        <v>0</v>
      </c>
      <c r="E128" s="2"/>
      <c r="F128" s="2"/>
      <c r="G128" s="5">
        <f>H128+I128</f>
        <v>0</v>
      </c>
      <c r="H128" s="2"/>
      <c r="I128" s="2"/>
      <c r="J128" s="36"/>
      <c r="K128" s="36"/>
      <c r="L128" s="36"/>
    </row>
    <row r="129" spans="1:12" ht="37.5">
      <c r="A129" s="83" t="s">
        <v>17</v>
      </c>
      <c r="B129" s="85" t="s">
        <v>5</v>
      </c>
      <c r="C129" s="85">
        <v>223</v>
      </c>
      <c r="D129" s="5">
        <f t="shared" si="7"/>
        <v>0</v>
      </c>
      <c r="E129" s="2">
        <f>E131+E132+E133+E134+E135</f>
        <v>0</v>
      </c>
      <c r="F129" s="2">
        <f>F131+F132+F133+F134+F135</f>
        <v>0</v>
      </c>
      <c r="G129" s="5">
        <f>H129+I129</f>
        <v>0</v>
      </c>
      <c r="H129" s="2">
        <f>H131+H132+H133+H134+H135</f>
        <v>0</v>
      </c>
      <c r="I129" s="2">
        <f>I131+I132+I133+I134+I135</f>
        <v>0</v>
      </c>
      <c r="J129" s="36"/>
      <c r="K129" s="36"/>
      <c r="L129" s="36"/>
    </row>
    <row r="130" spans="1:12" ht="18.75">
      <c r="A130" s="83" t="s">
        <v>6</v>
      </c>
      <c r="B130" s="85"/>
      <c r="C130" s="85"/>
      <c r="D130" s="5"/>
      <c r="E130" s="2"/>
      <c r="F130" s="2"/>
      <c r="G130" s="5"/>
      <c r="H130" s="2"/>
      <c r="I130" s="2"/>
      <c r="J130" s="36"/>
      <c r="K130" s="36"/>
      <c r="L130" s="36"/>
    </row>
    <row r="131" spans="1:12" ht="56.25">
      <c r="A131" s="83" t="s">
        <v>18</v>
      </c>
      <c r="B131" s="85">
        <v>244</v>
      </c>
      <c r="C131" s="85">
        <v>223</v>
      </c>
      <c r="D131" s="5">
        <f t="shared" si="7"/>
        <v>0</v>
      </c>
      <c r="E131" s="2"/>
      <c r="F131" s="2"/>
      <c r="G131" s="5">
        <f t="shared" ref="G131:G136" si="8">H131+I131</f>
        <v>0</v>
      </c>
      <c r="H131" s="2"/>
      <c r="I131" s="2"/>
      <c r="J131" s="36"/>
      <c r="K131" s="36"/>
      <c r="L131" s="36"/>
    </row>
    <row r="132" spans="1:12" ht="37.5">
      <c r="A132" s="83" t="s">
        <v>19</v>
      </c>
      <c r="B132" s="85">
        <v>244</v>
      </c>
      <c r="C132" s="85">
        <v>223</v>
      </c>
      <c r="D132" s="5">
        <f t="shared" si="7"/>
        <v>0</v>
      </c>
      <c r="E132" s="2"/>
      <c r="F132" s="2"/>
      <c r="G132" s="5">
        <f t="shared" si="8"/>
        <v>0</v>
      </c>
      <c r="H132" s="2"/>
      <c r="I132" s="2"/>
      <c r="J132" s="36"/>
      <c r="K132" s="36"/>
      <c r="L132" s="36"/>
    </row>
    <row r="133" spans="1:12" ht="75">
      <c r="A133" s="83" t="s">
        <v>20</v>
      </c>
      <c r="B133" s="85">
        <v>244</v>
      </c>
      <c r="C133" s="85">
        <v>223</v>
      </c>
      <c r="D133" s="5">
        <f t="shared" si="7"/>
        <v>0</v>
      </c>
      <c r="E133" s="2"/>
      <c r="F133" s="2"/>
      <c r="G133" s="5">
        <f t="shared" si="8"/>
        <v>0</v>
      </c>
      <c r="H133" s="2"/>
      <c r="I133" s="2"/>
      <c r="J133" s="36"/>
      <c r="K133" s="36"/>
      <c r="L133" s="36"/>
    </row>
    <row r="134" spans="1:12" ht="75">
      <c r="A134" s="83" t="s">
        <v>21</v>
      </c>
      <c r="B134" s="85">
        <v>244</v>
      </c>
      <c r="C134" s="85">
        <v>223</v>
      </c>
      <c r="D134" s="5">
        <f t="shared" si="7"/>
        <v>0</v>
      </c>
      <c r="E134" s="2"/>
      <c r="F134" s="2"/>
      <c r="G134" s="5">
        <f t="shared" si="8"/>
        <v>0</v>
      </c>
      <c r="H134" s="2"/>
      <c r="I134" s="2"/>
      <c r="J134" s="36"/>
      <c r="K134" s="36"/>
      <c r="L134" s="36"/>
    </row>
    <row r="135" spans="1:12" ht="56.25">
      <c r="A135" s="83" t="s">
        <v>22</v>
      </c>
      <c r="B135" s="85">
        <v>244</v>
      </c>
      <c r="C135" s="85">
        <v>223</v>
      </c>
      <c r="D135" s="5">
        <f t="shared" si="7"/>
        <v>0</v>
      </c>
      <c r="E135" s="2"/>
      <c r="F135" s="2"/>
      <c r="G135" s="5">
        <f t="shared" si="8"/>
        <v>0</v>
      </c>
      <c r="H135" s="2"/>
      <c r="I135" s="2"/>
      <c r="J135" s="36"/>
      <c r="K135" s="36"/>
      <c r="L135" s="36"/>
    </row>
    <row r="136" spans="1:12" ht="168.75">
      <c r="A136" s="83" t="s">
        <v>23</v>
      </c>
      <c r="B136" s="85">
        <v>244</v>
      </c>
      <c r="C136" s="85">
        <v>224</v>
      </c>
      <c r="D136" s="5">
        <f t="shared" si="7"/>
        <v>0</v>
      </c>
      <c r="E136" s="2"/>
      <c r="F136" s="2"/>
      <c r="G136" s="5">
        <f t="shared" si="8"/>
        <v>0</v>
      </c>
      <c r="H136" s="2"/>
      <c r="I136" s="2"/>
      <c r="J136" s="36"/>
      <c r="K136" s="36"/>
      <c r="L136" s="36"/>
    </row>
    <row r="137" spans="1:12" ht="56.25">
      <c r="A137" s="83" t="s">
        <v>24</v>
      </c>
      <c r="B137" s="85" t="s">
        <v>5</v>
      </c>
      <c r="C137" s="85">
        <v>225</v>
      </c>
      <c r="D137" s="2">
        <f t="shared" ref="D137:I137" si="9">D138+D139</f>
        <v>0</v>
      </c>
      <c r="E137" s="2">
        <f t="shared" si="9"/>
        <v>0</v>
      </c>
      <c r="F137" s="2">
        <f t="shared" si="9"/>
        <v>0</v>
      </c>
      <c r="G137" s="2">
        <f t="shared" si="9"/>
        <v>0</v>
      </c>
      <c r="H137" s="2">
        <f t="shared" si="9"/>
        <v>0</v>
      </c>
      <c r="I137" s="2">
        <f t="shared" si="9"/>
        <v>0</v>
      </c>
      <c r="J137" s="36"/>
      <c r="K137" s="36"/>
      <c r="L137" s="36"/>
    </row>
    <row r="138" spans="1:12" ht="18.75">
      <c r="A138" s="151" t="s">
        <v>6</v>
      </c>
      <c r="B138" s="85">
        <v>243</v>
      </c>
      <c r="C138" s="85">
        <v>225</v>
      </c>
      <c r="D138" s="5">
        <f t="shared" si="7"/>
        <v>0</v>
      </c>
      <c r="E138" s="2"/>
      <c r="F138" s="2"/>
      <c r="G138" s="5">
        <f t="shared" ref="G138:G148" si="10">H138+I138</f>
        <v>0</v>
      </c>
      <c r="H138" s="2"/>
      <c r="I138" s="2"/>
      <c r="J138" s="36"/>
      <c r="K138" s="36"/>
      <c r="L138" s="36"/>
    </row>
    <row r="139" spans="1:12" ht="18.75">
      <c r="A139" s="151"/>
      <c r="B139" s="85">
        <v>244</v>
      </c>
      <c r="C139" s="85">
        <v>225</v>
      </c>
      <c r="D139" s="5">
        <f t="shared" si="7"/>
        <v>0</v>
      </c>
      <c r="E139" s="2"/>
      <c r="F139" s="2"/>
      <c r="G139" s="5">
        <f t="shared" si="10"/>
        <v>0</v>
      </c>
      <c r="H139" s="2"/>
      <c r="I139" s="2"/>
      <c r="J139" s="36"/>
      <c r="K139" s="36"/>
      <c r="L139" s="36"/>
    </row>
    <row r="140" spans="1:12" ht="37.5">
      <c r="A140" s="83" t="s">
        <v>58</v>
      </c>
      <c r="B140" s="85" t="s">
        <v>5</v>
      </c>
      <c r="C140" s="85">
        <v>226</v>
      </c>
      <c r="D140" s="5">
        <f t="shared" si="7"/>
        <v>0</v>
      </c>
      <c r="E140" s="2">
        <f>E141+E142</f>
        <v>0</v>
      </c>
      <c r="F140" s="2">
        <f>F141+F142</f>
        <v>0</v>
      </c>
      <c r="G140" s="5">
        <f t="shared" si="10"/>
        <v>0</v>
      </c>
      <c r="H140" s="2">
        <f>H141+H142</f>
        <v>0</v>
      </c>
      <c r="I140" s="2">
        <f>I141+I142</f>
        <v>0</v>
      </c>
      <c r="J140" s="36"/>
      <c r="K140" s="36"/>
      <c r="L140" s="36"/>
    </row>
    <row r="141" spans="1:12" ht="18.75">
      <c r="A141" s="151" t="s">
        <v>6</v>
      </c>
      <c r="B141" s="85">
        <v>243</v>
      </c>
      <c r="C141" s="85">
        <v>226</v>
      </c>
      <c r="D141" s="5">
        <f t="shared" si="7"/>
        <v>0</v>
      </c>
      <c r="E141" s="2"/>
      <c r="F141" s="2"/>
      <c r="G141" s="5">
        <f t="shared" si="10"/>
        <v>0</v>
      </c>
      <c r="H141" s="2"/>
      <c r="I141" s="2"/>
      <c r="J141" s="36"/>
      <c r="K141" s="36"/>
      <c r="L141" s="36"/>
    </row>
    <row r="142" spans="1:12" ht="18.75">
      <c r="A142" s="151"/>
      <c r="B142" s="85">
        <v>244</v>
      </c>
      <c r="C142" s="85">
        <v>226</v>
      </c>
      <c r="D142" s="5">
        <f t="shared" si="7"/>
        <v>0</v>
      </c>
      <c r="E142" s="2"/>
      <c r="F142" s="2"/>
      <c r="G142" s="5">
        <f t="shared" si="10"/>
        <v>0</v>
      </c>
      <c r="H142" s="2"/>
      <c r="I142" s="2"/>
      <c r="J142" s="36"/>
      <c r="K142" s="36"/>
      <c r="L142" s="36"/>
    </row>
    <row r="143" spans="1:12" ht="18.75">
      <c r="A143" s="83" t="s">
        <v>25</v>
      </c>
      <c r="B143" s="85">
        <v>244</v>
      </c>
      <c r="C143" s="85">
        <v>227</v>
      </c>
      <c r="D143" s="5">
        <f t="shared" si="7"/>
        <v>0</v>
      </c>
      <c r="E143" s="2"/>
      <c r="F143" s="2"/>
      <c r="G143" s="5">
        <f t="shared" si="10"/>
        <v>0</v>
      </c>
      <c r="H143" s="2"/>
      <c r="I143" s="2"/>
      <c r="J143" s="36"/>
      <c r="K143" s="36"/>
      <c r="L143" s="36"/>
    </row>
    <row r="144" spans="1:12" ht="18.75">
      <c r="A144" s="83" t="s">
        <v>30</v>
      </c>
      <c r="B144" s="85" t="s">
        <v>5</v>
      </c>
      <c r="C144" s="85">
        <v>290</v>
      </c>
      <c r="D144" s="5">
        <f t="shared" si="7"/>
        <v>0</v>
      </c>
      <c r="E144" s="2">
        <f>E146+E147</f>
        <v>0</v>
      </c>
      <c r="F144" s="2">
        <f>F146+F147</f>
        <v>0</v>
      </c>
      <c r="G144" s="5">
        <f t="shared" si="10"/>
        <v>0</v>
      </c>
      <c r="H144" s="2">
        <f>H146+H147</f>
        <v>0</v>
      </c>
      <c r="I144" s="2">
        <f>I146+I147</f>
        <v>0</v>
      </c>
      <c r="J144" s="36"/>
      <c r="K144" s="36"/>
      <c r="L144" s="36"/>
    </row>
    <row r="145" spans="1:12" ht="18.75">
      <c r="A145" s="83" t="s">
        <v>9</v>
      </c>
      <c r="B145" s="85"/>
      <c r="C145" s="85"/>
      <c r="D145" s="5">
        <f t="shared" si="7"/>
        <v>0</v>
      </c>
      <c r="E145" s="2"/>
      <c r="F145" s="2"/>
      <c r="G145" s="5">
        <f t="shared" si="10"/>
        <v>0</v>
      </c>
      <c r="H145" s="2"/>
      <c r="I145" s="2"/>
      <c r="J145" s="36"/>
      <c r="K145" s="36"/>
      <c r="L145" s="36"/>
    </row>
    <row r="146" spans="1:12" ht="56.25">
      <c r="A146" s="83" t="s">
        <v>34</v>
      </c>
      <c r="B146" s="85">
        <v>244</v>
      </c>
      <c r="C146" s="85">
        <v>296</v>
      </c>
      <c r="D146" s="5">
        <f t="shared" si="7"/>
        <v>0</v>
      </c>
      <c r="E146" s="2"/>
      <c r="F146" s="2"/>
      <c r="G146" s="5">
        <f t="shared" si="10"/>
        <v>0</v>
      </c>
      <c r="H146" s="2"/>
      <c r="I146" s="2"/>
      <c r="J146" s="36"/>
      <c r="K146" s="36"/>
      <c r="L146" s="36"/>
    </row>
    <row r="147" spans="1:12" ht="56.25">
      <c r="A147" s="83" t="s">
        <v>35</v>
      </c>
      <c r="B147" s="85">
        <v>244</v>
      </c>
      <c r="C147" s="85">
        <v>297</v>
      </c>
      <c r="D147" s="5">
        <f t="shared" si="7"/>
        <v>0</v>
      </c>
      <c r="E147" s="2"/>
      <c r="F147" s="2"/>
      <c r="G147" s="5">
        <f t="shared" si="10"/>
        <v>0</v>
      </c>
      <c r="H147" s="2"/>
      <c r="I147" s="2"/>
      <c r="J147" s="36"/>
      <c r="K147" s="36"/>
      <c r="L147" s="36"/>
    </row>
    <row r="148" spans="1:12" ht="56.25">
      <c r="A148" s="83" t="s">
        <v>59</v>
      </c>
      <c r="B148" s="85" t="s">
        <v>5</v>
      </c>
      <c r="C148" s="85">
        <v>300</v>
      </c>
      <c r="D148" s="5">
        <f t="shared" si="7"/>
        <v>0</v>
      </c>
      <c r="E148" s="2">
        <f>E150+E152+E151</f>
        <v>0</v>
      </c>
      <c r="F148" s="2">
        <f>F150+F152+F151</f>
        <v>0</v>
      </c>
      <c r="G148" s="5">
        <f t="shared" si="10"/>
        <v>0</v>
      </c>
      <c r="H148" s="2">
        <f>H150+H152+H151</f>
        <v>0</v>
      </c>
      <c r="I148" s="2">
        <f>I150+I152+I151</f>
        <v>0</v>
      </c>
      <c r="J148" s="36"/>
      <c r="K148" s="36"/>
      <c r="L148" s="36"/>
    </row>
    <row r="149" spans="1:12" ht="18.75">
      <c r="A149" s="83" t="s">
        <v>9</v>
      </c>
      <c r="B149" s="85"/>
      <c r="C149" s="85"/>
      <c r="D149" s="5"/>
      <c r="E149" s="2"/>
      <c r="F149" s="2"/>
      <c r="G149" s="5"/>
      <c r="H149" s="2"/>
      <c r="I149" s="2"/>
      <c r="J149" s="36"/>
      <c r="K149" s="36"/>
      <c r="L149" s="36"/>
    </row>
    <row r="150" spans="1:12" ht="56.25">
      <c r="A150" s="83" t="s">
        <v>36</v>
      </c>
      <c r="B150" s="85">
        <v>244</v>
      </c>
      <c r="C150" s="85">
        <v>310</v>
      </c>
      <c r="D150" s="5">
        <f t="shared" si="7"/>
        <v>0</v>
      </c>
      <c r="E150" s="2"/>
      <c r="F150" s="2"/>
      <c r="G150" s="5">
        <f>H150+I150</f>
        <v>0</v>
      </c>
      <c r="H150" s="2"/>
      <c r="I150" s="2"/>
      <c r="J150" s="36"/>
      <c r="K150" s="36"/>
      <c r="L150" s="36"/>
    </row>
    <row r="151" spans="1:12" ht="75">
      <c r="A151" s="83" t="s">
        <v>68</v>
      </c>
      <c r="B151" s="85">
        <v>244</v>
      </c>
      <c r="C151" s="85">
        <v>320</v>
      </c>
      <c r="D151" s="5">
        <f t="shared" si="7"/>
        <v>0</v>
      </c>
      <c r="E151" s="2"/>
      <c r="F151" s="2"/>
      <c r="G151" s="5">
        <f>H151+I151</f>
        <v>0</v>
      </c>
      <c r="H151" s="2"/>
      <c r="I151" s="2"/>
      <c r="J151" s="36"/>
      <c r="K151" s="36"/>
      <c r="L151" s="36"/>
    </row>
    <row r="152" spans="1:12" ht="75">
      <c r="A152" s="83" t="s">
        <v>60</v>
      </c>
      <c r="B152" s="85" t="s">
        <v>5</v>
      </c>
      <c r="C152" s="85">
        <v>340</v>
      </c>
      <c r="D152" s="5">
        <f t="shared" si="7"/>
        <v>0</v>
      </c>
      <c r="E152" s="2">
        <f>E154+E155+E156+E157+E158+E159+E160</f>
        <v>0</v>
      </c>
      <c r="F152" s="2">
        <f>F154+F155+F156+F157+F158+F159+F160</f>
        <v>0</v>
      </c>
      <c r="G152" s="5">
        <f>H152+I152</f>
        <v>0</v>
      </c>
      <c r="H152" s="2">
        <f>H154+H155+H156+H157+H158+H159+H160</f>
        <v>0</v>
      </c>
      <c r="I152" s="2">
        <f>I154+I155+I156+I157+I158+I159+I160</f>
        <v>0</v>
      </c>
      <c r="J152" s="36"/>
      <c r="K152" s="36"/>
      <c r="L152" s="36"/>
    </row>
    <row r="153" spans="1:12" ht="18.75">
      <c r="A153" s="83" t="s">
        <v>6</v>
      </c>
      <c r="B153" s="85"/>
      <c r="C153" s="85"/>
      <c r="D153" s="5"/>
      <c r="E153" s="2"/>
      <c r="F153" s="2"/>
      <c r="G153" s="5"/>
      <c r="H153" s="2"/>
      <c r="I153" s="2"/>
      <c r="J153" s="36"/>
      <c r="K153" s="36"/>
      <c r="L153" s="36"/>
    </row>
    <row r="154" spans="1:12" ht="131.25">
      <c r="A154" s="83" t="s">
        <v>37</v>
      </c>
      <c r="B154" s="85">
        <v>244</v>
      </c>
      <c r="C154" s="85">
        <v>341</v>
      </c>
      <c r="D154" s="5">
        <f t="shared" ref="D154:D160" si="11">E154+F154</f>
        <v>0</v>
      </c>
      <c r="E154" s="2"/>
      <c r="F154" s="2"/>
      <c r="G154" s="5">
        <f t="shared" ref="G154:G160" si="12">H154+I154</f>
        <v>0</v>
      </c>
      <c r="H154" s="2"/>
      <c r="I154" s="2"/>
      <c r="J154" s="36"/>
      <c r="K154" s="36"/>
      <c r="L154" s="36"/>
    </row>
    <row r="155" spans="1:12" ht="56.25">
      <c r="A155" s="83" t="s">
        <v>38</v>
      </c>
      <c r="B155" s="85">
        <v>244</v>
      </c>
      <c r="C155" s="85">
        <v>342</v>
      </c>
      <c r="D155" s="5">
        <f t="shared" si="11"/>
        <v>0</v>
      </c>
      <c r="E155" s="2"/>
      <c r="F155" s="2"/>
      <c r="G155" s="5">
        <f t="shared" si="12"/>
        <v>0</v>
      </c>
      <c r="H155" s="2"/>
      <c r="I155" s="2"/>
      <c r="J155" s="36"/>
      <c r="K155" s="36"/>
      <c r="L155" s="36"/>
    </row>
    <row r="156" spans="1:12" ht="75">
      <c r="A156" s="83" t="s">
        <v>39</v>
      </c>
      <c r="B156" s="85">
        <v>244</v>
      </c>
      <c r="C156" s="85">
        <v>343</v>
      </c>
      <c r="D156" s="5">
        <f t="shared" si="11"/>
        <v>0</v>
      </c>
      <c r="E156" s="2"/>
      <c r="F156" s="2"/>
      <c r="G156" s="5">
        <f t="shared" si="12"/>
        <v>0</v>
      </c>
      <c r="H156" s="2"/>
      <c r="I156" s="2"/>
      <c r="J156" s="36"/>
      <c r="K156" s="36"/>
      <c r="L156" s="36"/>
    </row>
    <row r="157" spans="1:12" ht="75">
      <c r="A157" s="83" t="s">
        <v>40</v>
      </c>
      <c r="B157" s="85">
        <v>244</v>
      </c>
      <c r="C157" s="85">
        <v>344</v>
      </c>
      <c r="D157" s="5">
        <f t="shared" si="11"/>
        <v>0</v>
      </c>
      <c r="E157" s="2"/>
      <c r="F157" s="2"/>
      <c r="G157" s="5">
        <f t="shared" si="12"/>
        <v>0</v>
      </c>
      <c r="H157" s="2"/>
      <c r="I157" s="2"/>
      <c r="J157" s="36"/>
      <c r="K157" s="36"/>
      <c r="L157" s="36"/>
    </row>
    <row r="158" spans="1:12" ht="56.25">
      <c r="A158" s="83" t="s">
        <v>41</v>
      </c>
      <c r="B158" s="85">
        <v>244</v>
      </c>
      <c r="C158" s="85">
        <v>345</v>
      </c>
      <c r="D158" s="5">
        <f t="shared" si="11"/>
        <v>0</v>
      </c>
      <c r="E158" s="2"/>
      <c r="F158" s="2"/>
      <c r="G158" s="5">
        <f t="shared" si="12"/>
        <v>0</v>
      </c>
      <c r="H158" s="2"/>
      <c r="I158" s="2"/>
      <c r="J158" s="36"/>
      <c r="K158" s="36"/>
      <c r="L158" s="36"/>
    </row>
    <row r="159" spans="1:12" ht="75">
      <c r="A159" s="83" t="s">
        <v>42</v>
      </c>
      <c r="B159" s="85">
        <v>244</v>
      </c>
      <c r="C159" s="85">
        <v>346</v>
      </c>
      <c r="D159" s="5">
        <f t="shared" si="11"/>
        <v>0</v>
      </c>
      <c r="E159" s="2"/>
      <c r="F159" s="2"/>
      <c r="G159" s="5">
        <f t="shared" si="12"/>
        <v>0</v>
      </c>
      <c r="H159" s="2"/>
      <c r="I159" s="2"/>
      <c r="J159" s="36"/>
      <c r="K159" s="36"/>
      <c r="L159" s="36"/>
    </row>
    <row r="160" spans="1:12" ht="112.5">
      <c r="A160" s="83" t="s">
        <v>43</v>
      </c>
      <c r="B160" s="85">
        <v>244</v>
      </c>
      <c r="C160" s="85">
        <v>349</v>
      </c>
      <c r="D160" s="5">
        <f t="shared" si="11"/>
        <v>0</v>
      </c>
      <c r="E160" s="2"/>
      <c r="F160" s="2"/>
      <c r="G160" s="5">
        <f t="shared" si="12"/>
        <v>0</v>
      </c>
      <c r="H160" s="2"/>
      <c r="I160" s="2"/>
      <c r="J160" s="36"/>
      <c r="K160" s="36"/>
      <c r="L160" s="36"/>
    </row>
    <row r="161" spans="1:12" ht="17.45" customHeight="1">
      <c r="A161" s="220" t="s">
        <v>202</v>
      </c>
      <c r="B161" s="221"/>
      <c r="C161" s="221"/>
      <c r="D161" s="221"/>
      <c r="E161" s="221"/>
      <c r="F161" s="221"/>
      <c r="G161" s="221"/>
      <c r="H161" s="221"/>
      <c r="I161" s="221"/>
      <c r="J161" s="76"/>
      <c r="K161" s="76"/>
      <c r="L161" s="76"/>
    </row>
    <row r="162" spans="1:12" ht="18.75">
      <c r="A162" s="83" t="s">
        <v>8</v>
      </c>
      <c r="B162" s="85" t="s">
        <v>5</v>
      </c>
      <c r="C162" s="85">
        <v>200</v>
      </c>
      <c r="D162" s="5">
        <f>E162+F162</f>
        <v>0</v>
      </c>
      <c r="E162" s="2">
        <f>E164+E167+E186</f>
        <v>0</v>
      </c>
      <c r="F162" s="2">
        <f>F164+F167+F186</f>
        <v>0</v>
      </c>
      <c r="G162" s="5">
        <f>H162+I162</f>
        <v>0</v>
      </c>
      <c r="H162" s="2">
        <f>H164+H167+H186</f>
        <v>0</v>
      </c>
      <c r="I162" s="2">
        <f>I164+I167+I186</f>
        <v>0</v>
      </c>
      <c r="J162" s="36"/>
      <c r="K162" s="36"/>
      <c r="L162" s="36"/>
    </row>
    <row r="163" spans="1:12" ht="18.75">
      <c r="A163" s="83" t="s">
        <v>9</v>
      </c>
      <c r="B163" s="85"/>
      <c r="C163" s="85"/>
      <c r="D163" s="5"/>
      <c r="E163" s="2"/>
      <c r="F163" s="2"/>
      <c r="G163" s="5"/>
      <c r="H163" s="2"/>
      <c r="I163" s="2"/>
      <c r="J163" s="36"/>
      <c r="K163" s="36"/>
      <c r="L163" s="36"/>
    </row>
    <row r="164" spans="1:12" ht="75">
      <c r="A164" s="83" t="s">
        <v>10</v>
      </c>
      <c r="B164" s="85" t="s">
        <v>5</v>
      </c>
      <c r="C164" s="85">
        <v>210</v>
      </c>
      <c r="D164" s="5">
        <f>E164+F164</f>
        <v>0</v>
      </c>
      <c r="E164" s="2">
        <f>E166</f>
        <v>0</v>
      </c>
      <c r="F164" s="2">
        <f>F166</f>
        <v>0</v>
      </c>
      <c r="G164" s="5">
        <f>H164+I164</f>
        <v>0</v>
      </c>
      <c r="H164" s="2">
        <f>H166</f>
        <v>0</v>
      </c>
      <c r="I164" s="2">
        <f>I166</f>
        <v>0</v>
      </c>
      <c r="J164" s="36"/>
      <c r="K164" s="36"/>
      <c r="L164" s="36"/>
    </row>
    <row r="165" spans="1:12" ht="18.75">
      <c r="A165" s="83" t="s">
        <v>9</v>
      </c>
      <c r="B165" s="85"/>
      <c r="C165" s="85"/>
      <c r="D165" s="5"/>
      <c r="E165" s="2"/>
      <c r="F165" s="2"/>
      <c r="G165" s="5"/>
      <c r="H165" s="2"/>
      <c r="I165" s="2"/>
      <c r="J165" s="36"/>
      <c r="K165" s="36"/>
      <c r="L165" s="36"/>
    </row>
    <row r="166" spans="1:12" ht="93.75">
      <c r="A166" s="83" t="s">
        <v>201</v>
      </c>
      <c r="B166" s="85">
        <v>244</v>
      </c>
      <c r="C166" s="85">
        <v>214</v>
      </c>
      <c r="D166" s="5">
        <f>E166+F166</f>
        <v>0</v>
      </c>
      <c r="E166" s="70">
        <f>E36-E124</f>
        <v>0</v>
      </c>
      <c r="F166" s="2"/>
      <c r="G166" s="5">
        <f>H166+I166</f>
        <v>0</v>
      </c>
      <c r="H166" s="70">
        <f>H36-H124</f>
        <v>0</v>
      </c>
      <c r="I166" s="2"/>
      <c r="J166" s="36"/>
      <c r="K166" s="36"/>
      <c r="L166" s="36"/>
    </row>
    <row r="167" spans="1:12" ht="37.5">
      <c r="A167" s="83" t="s">
        <v>14</v>
      </c>
      <c r="B167" s="85" t="s">
        <v>5</v>
      </c>
      <c r="C167" s="85">
        <v>220</v>
      </c>
      <c r="D167" s="5">
        <f>E167+F167</f>
        <v>0</v>
      </c>
      <c r="E167" s="2">
        <f>E169+E170+E171+E178+E179+E182+E185</f>
        <v>0</v>
      </c>
      <c r="F167" s="2">
        <f>F169+F170+F171+F178+F179+F182+F185</f>
        <v>0</v>
      </c>
      <c r="G167" s="5">
        <f>H167+I167</f>
        <v>0</v>
      </c>
      <c r="H167" s="2">
        <f>H169+H170+H171+H178+H179+H182+H185</f>
        <v>0</v>
      </c>
      <c r="I167" s="2">
        <f>I169+I170+I171+I178+I179+I182+I185</f>
        <v>0</v>
      </c>
      <c r="J167" s="36"/>
      <c r="K167" s="36"/>
      <c r="L167" s="36"/>
    </row>
    <row r="168" spans="1:12" ht="18.75">
      <c r="A168" s="83" t="s">
        <v>9</v>
      </c>
      <c r="B168" s="85"/>
      <c r="C168" s="85"/>
      <c r="D168" s="5"/>
      <c r="E168" s="2"/>
      <c r="F168" s="2"/>
      <c r="G168" s="5"/>
      <c r="H168" s="2"/>
      <c r="I168" s="2"/>
      <c r="J168" s="36"/>
      <c r="K168" s="36"/>
      <c r="L168" s="36"/>
    </row>
    <row r="169" spans="1:12" ht="18.75">
      <c r="A169" s="83" t="s">
        <v>15</v>
      </c>
      <c r="B169" s="85">
        <v>244</v>
      </c>
      <c r="C169" s="85">
        <v>221</v>
      </c>
      <c r="D169" s="5">
        <f>E169+F169</f>
        <v>0</v>
      </c>
      <c r="E169" s="2">
        <f>E39-E127</f>
        <v>0</v>
      </c>
      <c r="F169" s="2"/>
      <c r="G169" s="5">
        <f>H169+I169</f>
        <v>0</v>
      </c>
      <c r="H169" s="2">
        <f>H39-H127</f>
        <v>0</v>
      </c>
      <c r="I169" s="2"/>
      <c r="J169" s="36"/>
      <c r="K169" s="36"/>
      <c r="L169" s="36"/>
    </row>
    <row r="170" spans="1:12" ht="37.5">
      <c r="A170" s="83" t="s">
        <v>16</v>
      </c>
      <c r="B170" s="85">
        <v>244</v>
      </c>
      <c r="C170" s="85">
        <v>222</v>
      </c>
      <c r="D170" s="5">
        <f>E170+F170</f>
        <v>0</v>
      </c>
      <c r="E170" s="70">
        <f>E42-E128</f>
        <v>0</v>
      </c>
      <c r="F170" s="2"/>
      <c r="G170" s="5">
        <f>H170+I170</f>
        <v>0</v>
      </c>
      <c r="H170" s="70">
        <f>H42-H128</f>
        <v>0</v>
      </c>
      <c r="I170" s="2"/>
      <c r="J170" s="36"/>
      <c r="K170" s="36"/>
      <c r="L170" s="36"/>
    </row>
    <row r="171" spans="1:12" ht="37.5">
      <c r="A171" s="83" t="s">
        <v>17</v>
      </c>
      <c r="B171" s="85" t="s">
        <v>5</v>
      </c>
      <c r="C171" s="85">
        <v>223</v>
      </c>
      <c r="D171" s="5">
        <f>E171+F171</f>
        <v>0</v>
      </c>
      <c r="E171" s="2">
        <f>E173+E174+E175+E176+E177</f>
        <v>0</v>
      </c>
      <c r="F171" s="2">
        <f>F173+F174+F175+F176+F177</f>
        <v>0</v>
      </c>
      <c r="G171" s="5">
        <f>H171+I171</f>
        <v>0</v>
      </c>
      <c r="H171" s="2">
        <f>H173+H174+H175+H176+H177</f>
        <v>0</v>
      </c>
      <c r="I171" s="2">
        <f>I173+I174+I175+I176+I177</f>
        <v>0</v>
      </c>
      <c r="J171" s="36"/>
      <c r="K171" s="36"/>
      <c r="L171" s="36"/>
    </row>
    <row r="172" spans="1:12" ht="18.75">
      <c r="A172" s="83" t="s">
        <v>6</v>
      </c>
      <c r="B172" s="85"/>
      <c r="C172" s="85"/>
      <c r="D172" s="5"/>
      <c r="E172" s="2"/>
      <c r="F172" s="2"/>
      <c r="G172" s="5"/>
      <c r="H172" s="2"/>
      <c r="I172" s="2"/>
      <c r="J172" s="36"/>
      <c r="K172" s="36"/>
      <c r="L172" s="36"/>
    </row>
    <row r="173" spans="1:12" ht="56.25">
      <c r="A173" s="83" t="s">
        <v>18</v>
      </c>
      <c r="B173" s="85">
        <v>244</v>
      </c>
      <c r="C173" s="85">
        <v>223</v>
      </c>
      <c r="D173" s="5">
        <f t="shared" ref="D173:D178" si="13">E173+F173</f>
        <v>0</v>
      </c>
      <c r="E173" s="2">
        <f t="shared" ref="E173:E178" si="14">E45-E131</f>
        <v>0</v>
      </c>
      <c r="F173" s="2"/>
      <c r="G173" s="5">
        <f t="shared" ref="G173:G178" si="15">H173+I173</f>
        <v>0</v>
      </c>
      <c r="H173" s="2">
        <f t="shared" ref="H173:H178" si="16">H45-H131</f>
        <v>0</v>
      </c>
      <c r="I173" s="2"/>
      <c r="J173" s="36"/>
      <c r="K173" s="36"/>
      <c r="L173" s="36"/>
    </row>
    <row r="174" spans="1:12" ht="37.5">
      <c r="A174" s="83" t="s">
        <v>19</v>
      </c>
      <c r="B174" s="85">
        <v>244</v>
      </c>
      <c r="C174" s="85">
        <v>223</v>
      </c>
      <c r="D174" s="5">
        <f t="shared" si="13"/>
        <v>0</v>
      </c>
      <c r="E174" s="2">
        <f t="shared" si="14"/>
        <v>0</v>
      </c>
      <c r="F174" s="2"/>
      <c r="G174" s="5">
        <f t="shared" si="15"/>
        <v>0</v>
      </c>
      <c r="H174" s="2">
        <f t="shared" si="16"/>
        <v>0</v>
      </c>
      <c r="I174" s="2"/>
      <c r="J174" s="36"/>
      <c r="K174" s="36"/>
      <c r="L174" s="36"/>
    </row>
    <row r="175" spans="1:12" ht="75">
      <c r="A175" s="83" t="s">
        <v>20</v>
      </c>
      <c r="B175" s="85">
        <v>244</v>
      </c>
      <c r="C175" s="85">
        <v>223</v>
      </c>
      <c r="D175" s="5">
        <f t="shared" si="13"/>
        <v>0</v>
      </c>
      <c r="E175" s="2">
        <f t="shared" si="14"/>
        <v>0</v>
      </c>
      <c r="F175" s="2"/>
      <c r="G175" s="5">
        <f t="shared" si="15"/>
        <v>0</v>
      </c>
      <c r="H175" s="2">
        <f t="shared" si="16"/>
        <v>0</v>
      </c>
      <c r="I175" s="2"/>
      <c r="J175" s="36"/>
      <c r="K175" s="36"/>
      <c r="L175" s="36"/>
    </row>
    <row r="176" spans="1:12" ht="75">
      <c r="A176" s="83" t="s">
        <v>21</v>
      </c>
      <c r="B176" s="85">
        <v>244</v>
      </c>
      <c r="C176" s="85">
        <v>223</v>
      </c>
      <c r="D176" s="5">
        <f t="shared" si="13"/>
        <v>0</v>
      </c>
      <c r="E176" s="2">
        <f t="shared" si="14"/>
        <v>0</v>
      </c>
      <c r="F176" s="2"/>
      <c r="G176" s="5">
        <f t="shared" si="15"/>
        <v>0</v>
      </c>
      <c r="H176" s="2">
        <f t="shared" si="16"/>
        <v>0</v>
      </c>
      <c r="I176" s="2"/>
      <c r="J176" s="36"/>
      <c r="K176" s="36"/>
      <c r="L176" s="36"/>
    </row>
    <row r="177" spans="1:12" ht="56.25">
      <c r="A177" s="83" t="s">
        <v>22</v>
      </c>
      <c r="B177" s="85">
        <v>244</v>
      </c>
      <c r="C177" s="85">
        <v>223</v>
      </c>
      <c r="D177" s="5">
        <f t="shared" si="13"/>
        <v>0</v>
      </c>
      <c r="E177" s="2">
        <f t="shared" si="14"/>
        <v>0</v>
      </c>
      <c r="F177" s="2"/>
      <c r="G177" s="5">
        <f t="shared" si="15"/>
        <v>0</v>
      </c>
      <c r="H177" s="2">
        <f t="shared" si="16"/>
        <v>0</v>
      </c>
      <c r="I177" s="2"/>
      <c r="J177" s="36"/>
      <c r="K177" s="36"/>
      <c r="L177" s="36"/>
    </row>
    <row r="178" spans="1:12" ht="168.75">
      <c r="A178" s="83" t="s">
        <v>23</v>
      </c>
      <c r="B178" s="85">
        <v>244</v>
      </c>
      <c r="C178" s="85">
        <v>224</v>
      </c>
      <c r="D178" s="5">
        <f t="shared" si="13"/>
        <v>0</v>
      </c>
      <c r="E178" s="2">
        <f t="shared" si="14"/>
        <v>0</v>
      </c>
      <c r="F178" s="2"/>
      <c r="G178" s="5">
        <f t="shared" si="15"/>
        <v>0</v>
      </c>
      <c r="H178" s="2">
        <f t="shared" si="16"/>
        <v>0</v>
      </c>
      <c r="I178" s="2"/>
      <c r="J178" s="36"/>
      <c r="K178" s="36"/>
      <c r="L178" s="36"/>
    </row>
    <row r="179" spans="1:12" ht="56.25">
      <c r="A179" s="83" t="s">
        <v>24</v>
      </c>
      <c r="B179" s="85" t="s">
        <v>5</v>
      </c>
      <c r="C179" s="85">
        <v>225</v>
      </c>
      <c r="D179" s="2">
        <f t="shared" ref="D179:I179" si="17">D180+D181</f>
        <v>0</v>
      </c>
      <c r="E179" s="2">
        <f t="shared" si="17"/>
        <v>0</v>
      </c>
      <c r="F179" s="2">
        <f t="shared" si="17"/>
        <v>0</v>
      </c>
      <c r="G179" s="2">
        <f t="shared" si="17"/>
        <v>0</v>
      </c>
      <c r="H179" s="2">
        <f t="shared" si="17"/>
        <v>0</v>
      </c>
      <c r="I179" s="2">
        <f t="shared" si="17"/>
        <v>0</v>
      </c>
      <c r="J179" s="36"/>
      <c r="K179" s="36"/>
      <c r="L179" s="36"/>
    </row>
    <row r="180" spans="1:12" ht="18.75">
      <c r="A180" s="151" t="s">
        <v>6</v>
      </c>
      <c r="B180" s="85">
        <v>243</v>
      </c>
      <c r="C180" s="85">
        <v>225</v>
      </c>
      <c r="D180" s="5">
        <f t="shared" ref="D180:D190" si="18">E180+F180</f>
        <v>0</v>
      </c>
      <c r="E180" s="2">
        <f>E52-E138</f>
        <v>0</v>
      </c>
      <c r="F180" s="2"/>
      <c r="G180" s="5">
        <f t="shared" ref="G180:G190" si="19">H180+I180</f>
        <v>0</v>
      </c>
      <c r="H180" s="2">
        <f>H52-H138</f>
        <v>0</v>
      </c>
      <c r="I180" s="2"/>
      <c r="J180" s="36"/>
      <c r="K180" s="36"/>
      <c r="L180" s="36"/>
    </row>
    <row r="181" spans="1:12" ht="18.75">
      <c r="A181" s="151"/>
      <c r="B181" s="85">
        <v>244</v>
      </c>
      <c r="C181" s="85">
        <v>225</v>
      </c>
      <c r="D181" s="5">
        <f t="shared" si="18"/>
        <v>0</v>
      </c>
      <c r="E181" s="2">
        <f>E53-E139</f>
        <v>0</v>
      </c>
      <c r="F181" s="2"/>
      <c r="G181" s="5">
        <f t="shared" si="19"/>
        <v>0</v>
      </c>
      <c r="H181" s="2">
        <f>H53-H139</f>
        <v>0</v>
      </c>
      <c r="I181" s="2"/>
      <c r="J181" s="36"/>
      <c r="K181" s="36"/>
      <c r="L181" s="36"/>
    </row>
    <row r="182" spans="1:12" ht="37.5">
      <c r="A182" s="83" t="s">
        <v>58</v>
      </c>
      <c r="B182" s="85" t="s">
        <v>5</v>
      </c>
      <c r="C182" s="85">
        <v>226</v>
      </c>
      <c r="D182" s="5">
        <f t="shared" si="18"/>
        <v>0</v>
      </c>
      <c r="E182" s="2">
        <f>E183+E184</f>
        <v>0</v>
      </c>
      <c r="F182" s="2">
        <f>F183+F184</f>
        <v>0</v>
      </c>
      <c r="G182" s="5">
        <f t="shared" si="19"/>
        <v>0</v>
      </c>
      <c r="H182" s="2">
        <f>H183+H184</f>
        <v>0</v>
      </c>
      <c r="I182" s="2">
        <f>I183+I184</f>
        <v>0</v>
      </c>
      <c r="J182" s="36"/>
      <c r="K182" s="36"/>
      <c r="L182" s="36"/>
    </row>
    <row r="183" spans="1:12" ht="18.75">
      <c r="A183" s="151" t="s">
        <v>6</v>
      </c>
      <c r="B183" s="85">
        <v>243</v>
      </c>
      <c r="C183" s="85">
        <v>226</v>
      </c>
      <c r="D183" s="5">
        <f t="shared" si="18"/>
        <v>0</v>
      </c>
      <c r="E183" s="2">
        <f>E58-E141</f>
        <v>0</v>
      </c>
      <c r="F183" s="2"/>
      <c r="G183" s="5">
        <f t="shared" si="19"/>
        <v>0</v>
      </c>
      <c r="H183" s="2">
        <f>H58-H141</f>
        <v>0</v>
      </c>
      <c r="I183" s="2"/>
      <c r="J183" s="36"/>
      <c r="K183" s="36"/>
      <c r="L183" s="36"/>
    </row>
    <row r="184" spans="1:12" ht="18.75">
      <c r="A184" s="151"/>
      <c r="B184" s="85">
        <v>244</v>
      </c>
      <c r="C184" s="85">
        <v>226</v>
      </c>
      <c r="D184" s="5">
        <f t="shared" si="18"/>
        <v>0</v>
      </c>
      <c r="E184" s="2">
        <f>E59-E142</f>
        <v>0</v>
      </c>
      <c r="F184" s="2"/>
      <c r="G184" s="5">
        <f t="shared" si="19"/>
        <v>0</v>
      </c>
      <c r="H184" s="2">
        <f>H59-H142</f>
        <v>0</v>
      </c>
      <c r="I184" s="2"/>
      <c r="J184" s="36"/>
      <c r="K184" s="36"/>
      <c r="L184" s="36"/>
    </row>
    <row r="185" spans="1:12" ht="18.75">
      <c r="A185" s="83" t="s">
        <v>25</v>
      </c>
      <c r="B185" s="85">
        <v>244</v>
      </c>
      <c r="C185" s="85">
        <v>227</v>
      </c>
      <c r="D185" s="5">
        <f t="shared" si="18"/>
        <v>0</v>
      </c>
      <c r="E185" s="2">
        <f>E60-E143</f>
        <v>0</v>
      </c>
      <c r="F185" s="2"/>
      <c r="G185" s="5">
        <f t="shared" si="19"/>
        <v>0</v>
      </c>
      <c r="H185" s="2">
        <f>H60-H143</f>
        <v>0</v>
      </c>
      <c r="I185" s="2"/>
      <c r="J185" s="36"/>
      <c r="K185" s="36"/>
      <c r="L185" s="36"/>
    </row>
    <row r="186" spans="1:12" ht="18.75">
      <c r="A186" s="83" t="s">
        <v>30</v>
      </c>
      <c r="B186" s="85" t="s">
        <v>5</v>
      </c>
      <c r="C186" s="85">
        <v>290</v>
      </c>
      <c r="D186" s="5">
        <f t="shared" si="18"/>
        <v>0</v>
      </c>
      <c r="E186" s="2">
        <f>E188+E189</f>
        <v>0</v>
      </c>
      <c r="F186" s="2">
        <f>F188+F189</f>
        <v>0</v>
      </c>
      <c r="G186" s="5">
        <f t="shared" si="19"/>
        <v>0</v>
      </c>
      <c r="H186" s="2">
        <f>H188+H189</f>
        <v>0</v>
      </c>
      <c r="I186" s="2">
        <f>I188+I189</f>
        <v>0</v>
      </c>
      <c r="J186" s="36"/>
      <c r="K186" s="36"/>
      <c r="L186" s="36"/>
    </row>
    <row r="187" spans="1:12" ht="18.75">
      <c r="A187" s="83" t="s">
        <v>9</v>
      </c>
      <c r="B187" s="85"/>
      <c r="C187" s="85"/>
      <c r="D187" s="5">
        <f t="shared" si="18"/>
        <v>0</v>
      </c>
      <c r="E187" s="2"/>
      <c r="F187" s="2"/>
      <c r="G187" s="5">
        <f t="shared" si="19"/>
        <v>0</v>
      </c>
      <c r="H187" s="2"/>
      <c r="I187" s="2"/>
      <c r="J187" s="36"/>
      <c r="K187" s="36"/>
      <c r="L187" s="36"/>
    </row>
    <row r="188" spans="1:12" ht="56.25">
      <c r="A188" s="83" t="s">
        <v>34</v>
      </c>
      <c r="B188" s="85">
        <v>244</v>
      </c>
      <c r="C188" s="85">
        <v>296</v>
      </c>
      <c r="D188" s="5">
        <f t="shared" si="18"/>
        <v>0</v>
      </c>
      <c r="E188" s="2">
        <f>E77-E146</f>
        <v>0</v>
      </c>
      <c r="F188" s="2"/>
      <c r="G188" s="5">
        <f t="shared" si="19"/>
        <v>0</v>
      </c>
      <c r="H188" s="2">
        <f>H77-H146</f>
        <v>0</v>
      </c>
      <c r="I188" s="2"/>
      <c r="J188" s="36"/>
      <c r="K188" s="36"/>
      <c r="L188" s="36"/>
    </row>
    <row r="189" spans="1:12" ht="56.25">
      <c r="A189" s="83" t="s">
        <v>35</v>
      </c>
      <c r="B189" s="85">
        <v>244</v>
      </c>
      <c r="C189" s="85">
        <v>297</v>
      </c>
      <c r="D189" s="5">
        <f t="shared" si="18"/>
        <v>0</v>
      </c>
      <c r="E189" s="2">
        <f>E83-E147</f>
        <v>0</v>
      </c>
      <c r="F189" s="2"/>
      <c r="G189" s="5">
        <f t="shared" si="19"/>
        <v>0</v>
      </c>
      <c r="H189" s="2">
        <f>H83-H147</f>
        <v>0</v>
      </c>
      <c r="I189" s="2"/>
      <c r="J189" s="36"/>
      <c r="K189" s="36"/>
      <c r="L189" s="36"/>
    </row>
    <row r="190" spans="1:12" ht="56.25">
      <c r="A190" s="83" t="s">
        <v>59</v>
      </c>
      <c r="B190" s="85" t="s">
        <v>5</v>
      </c>
      <c r="C190" s="85">
        <v>300</v>
      </c>
      <c r="D190" s="5">
        <f t="shared" si="18"/>
        <v>0</v>
      </c>
      <c r="E190" s="2">
        <f>E192+E194+E193</f>
        <v>0</v>
      </c>
      <c r="F190" s="2">
        <f>F192+F194+F193</f>
        <v>0</v>
      </c>
      <c r="G190" s="5">
        <f t="shared" si="19"/>
        <v>0</v>
      </c>
      <c r="H190" s="2">
        <f>H192+H194+H193</f>
        <v>0</v>
      </c>
      <c r="I190" s="2">
        <f>I192+I194+I193</f>
        <v>0</v>
      </c>
      <c r="J190" s="36"/>
      <c r="K190" s="36"/>
      <c r="L190" s="36"/>
    </row>
    <row r="191" spans="1:12" ht="18.75">
      <c r="A191" s="83" t="s">
        <v>9</v>
      </c>
      <c r="B191" s="85"/>
      <c r="C191" s="85"/>
      <c r="D191" s="5"/>
      <c r="E191" s="2"/>
      <c r="F191" s="2"/>
      <c r="G191" s="5"/>
      <c r="H191" s="2"/>
      <c r="I191" s="2"/>
      <c r="J191" s="36"/>
      <c r="K191" s="36"/>
      <c r="L191" s="36"/>
    </row>
    <row r="192" spans="1:12" ht="56.25">
      <c r="A192" s="83" t="s">
        <v>36</v>
      </c>
      <c r="B192" s="85">
        <v>244</v>
      </c>
      <c r="C192" s="85">
        <v>310</v>
      </c>
      <c r="D192" s="5">
        <f>E192+F192</f>
        <v>0</v>
      </c>
      <c r="E192" s="2">
        <f>E87-E150</f>
        <v>0</v>
      </c>
      <c r="F192" s="2"/>
      <c r="G192" s="5">
        <f>H192+I192</f>
        <v>0</v>
      </c>
      <c r="H192" s="2">
        <f>H87-H150</f>
        <v>0</v>
      </c>
      <c r="I192" s="2"/>
      <c r="J192" s="36"/>
      <c r="K192" s="36"/>
      <c r="L192" s="36"/>
    </row>
    <row r="193" spans="1:12" ht="75">
      <c r="A193" s="83" t="s">
        <v>68</v>
      </c>
      <c r="B193" s="85">
        <v>244</v>
      </c>
      <c r="C193" s="85">
        <v>320</v>
      </c>
      <c r="D193" s="5">
        <f>E193+F193</f>
        <v>0</v>
      </c>
      <c r="E193" s="2">
        <f>E88-E151</f>
        <v>0</v>
      </c>
      <c r="F193" s="2"/>
      <c r="G193" s="5">
        <f>H193+I193</f>
        <v>0</v>
      </c>
      <c r="H193" s="2">
        <f>H88-H151</f>
        <v>0</v>
      </c>
      <c r="I193" s="2"/>
      <c r="J193" s="36"/>
      <c r="K193" s="36"/>
      <c r="L193" s="36"/>
    </row>
    <row r="194" spans="1:12" ht="75">
      <c r="A194" s="83" t="s">
        <v>60</v>
      </c>
      <c r="B194" s="85" t="s">
        <v>5</v>
      </c>
      <c r="C194" s="85">
        <v>340</v>
      </c>
      <c r="D194" s="5">
        <f>E194+F194</f>
        <v>0</v>
      </c>
      <c r="E194" s="2">
        <f>E196+E197+E198+E199+E200+E201+E202</f>
        <v>0</v>
      </c>
      <c r="F194" s="2">
        <f>F196+F197+F198+F199+F200+F201+F202</f>
        <v>0</v>
      </c>
      <c r="G194" s="5">
        <f>H194+I194</f>
        <v>0</v>
      </c>
      <c r="H194" s="2">
        <f>H196+H197+H198+H199+H200+H201+H202</f>
        <v>0</v>
      </c>
      <c r="I194" s="2">
        <f>I196+I197+I198+I199+I200+I201+I202</f>
        <v>0</v>
      </c>
      <c r="J194" s="36"/>
      <c r="K194" s="36"/>
      <c r="L194" s="36"/>
    </row>
    <row r="195" spans="1:12" ht="18.75">
      <c r="A195" s="83" t="s">
        <v>6</v>
      </c>
      <c r="B195" s="85"/>
      <c r="C195" s="85"/>
      <c r="D195" s="5"/>
      <c r="E195" s="2"/>
      <c r="F195" s="2"/>
      <c r="G195" s="5"/>
      <c r="H195" s="2"/>
      <c r="I195" s="2"/>
      <c r="J195" s="36"/>
      <c r="K195" s="36"/>
      <c r="L195" s="36"/>
    </row>
    <row r="196" spans="1:12" ht="131.25">
      <c r="A196" s="83" t="s">
        <v>37</v>
      </c>
      <c r="B196" s="85">
        <v>244</v>
      </c>
      <c r="C196" s="85">
        <v>341</v>
      </c>
      <c r="D196" s="5">
        <f t="shared" ref="D196:D202" si="20">E196+F196</f>
        <v>0</v>
      </c>
      <c r="E196" s="2">
        <f>E91-E154</f>
        <v>0</v>
      </c>
      <c r="F196" s="2"/>
      <c r="G196" s="5">
        <f t="shared" ref="G196:G202" si="21">H196+I196</f>
        <v>0</v>
      </c>
      <c r="H196" s="2">
        <f>H91-H154</f>
        <v>0</v>
      </c>
      <c r="I196" s="2"/>
      <c r="J196" s="36"/>
      <c r="K196" s="36"/>
      <c r="L196" s="36"/>
    </row>
    <row r="197" spans="1:12" ht="56.25">
      <c r="A197" s="83" t="s">
        <v>38</v>
      </c>
      <c r="B197" s="85">
        <v>244</v>
      </c>
      <c r="C197" s="85">
        <v>342</v>
      </c>
      <c r="D197" s="5">
        <f t="shared" si="20"/>
        <v>0</v>
      </c>
      <c r="E197" s="2">
        <f t="shared" ref="E197:E202" si="22">E92-E155</f>
        <v>0</v>
      </c>
      <c r="F197" s="2"/>
      <c r="G197" s="5">
        <f t="shared" si="21"/>
        <v>0</v>
      </c>
      <c r="H197" s="2">
        <f t="shared" ref="H197:H202" si="23">H92-H155</f>
        <v>0</v>
      </c>
      <c r="I197" s="2"/>
      <c r="J197" s="36"/>
      <c r="K197" s="36"/>
      <c r="L197" s="36"/>
    </row>
    <row r="198" spans="1:12" ht="75">
      <c r="A198" s="83" t="s">
        <v>39</v>
      </c>
      <c r="B198" s="85">
        <v>244</v>
      </c>
      <c r="C198" s="85">
        <v>343</v>
      </c>
      <c r="D198" s="5">
        <f t="shared" si="20"/>
        <v>0</v>
      </c>
      <c r="E198" s="2">
        <f t="shared" si="22"/>
        <v>0</v>
      </c>
      <c r="F198" s="2"/>
      <c r="G198" s="5">
        <f t="shared" si="21"/>
        <v>0</v>
      </c>
      <c r="H198" s="2">
        <f t="shared" si="23"/>
        <v>0</v>
      </c>
      <c r="I198" s="2"/>
      <c r="J198" s="36"/>
      <c r="K198" s="36"/>
      <c r="L198" s="36"/>
    </row>
    <row r="199" spans="1:12" ht="75">
      <c r="A199" s="83" t="s">
        <v>40</v>
      </c>
      <c r="B199" s="85">
        <v>244</v>
      </c>
      <c r="C199" s="85">
        <v>344</v>
      </c>
      <c r="D199" s="5">
        <f t="shared" si="20"/>
        <v>0</v>
      </c>
      <c r="E199" s="2">
        <f t="shared" si="22"/>
        <v>0</v>
      </c>
      <c r="F199" s="2"/>
      <c r="G199" s="5">
        <f t="shared" si="21"/>
        <v>0</v>
      </c>
      <c r="H199" s="2">
        <f t="shared" si="23"/>
        <v>0</v>
      </c>
      <c r="I199" s="2"/>
      <c r="J199" s="36"/>
      <c r="K199" s="36"/>
      <c r="L199" s="36"/>
    </row>
    <row r="200" spans="1:12" ht="56.25">
      <c r="A200" s="83" t="s">
        <v>41</v>
      </c>
      <c r="B200" s="85">
        <v>244</v>
      </c>
      <c r="C200" s="85">
        <v>345</v>
      </c>
      <c r="D200" s="5">
        <f t="shared" si="20"/>
        <v>0</v>
      </c>
      <c r="E200" s="2">
        <f t="shared" si="22"/>
        <v>0</v>
      </c>
      <c r="F200" s="2"/>
      <c r="G200" s="5">
        <f t="shared" si="21"/>
        <v>0</v>
      </c>
      <c r="H200" s="2">
        <f t="shared" si="23"/>
        <v>0</v>
      </c>
      <c r="I200" s="2"/>
      <c r="J200" s="36"/>
      <c r="K200" s="36"/>
      <c r="L200" s="36"/>
    </row>
    <row r="201" spans="1:12" ht="75">
      <c r="A201" s="83" t="s">
        <v>42</v>
      </c>
      <c r="B201" s="85">
        <v>244</v>
      </c>
      <c r="C201" s="85">
        <v>346</v>
      </c>
      <c r="D201" s="5">
        <f t="shared" si="20"/>
        <v>0</v>
      </c>
      <c r="E201" s="2">
        <f t="shared" si="22"/>
        <v>0</v>
      </c>
      <c r="F201" s="2"/>
      <c r="G201" s="5">
        <f t="shared" si="21"/>
        <v>0</v>
      </c>
      <c r="H201" s="2">
        <f t="shared" si="23"/>
        <v>0</v>
      </c>
      <c r="I201" s="2"/>
      <c r="J201" s="36"/>
      <c r="K201" s="36"/>
      <c r="L201" s="36"/>
    </row>
    <row r="202" spans="1:12" ht="112.5">
      <c r="A202" s="83" t="s">
        <v>43</v>
      </c>
      <c r="B202" s="85">
        <v>244</v>
      </c>
      <c r="C202" s="85">
        <v>349</v>
      </c>
      <c r="D202" s="5">
        <f t="shared" si="20"/>
        <v>0</v>
      </c>
      <c r="E202" s="2">
        <f t="shared" si="22"/>
        <v>0</v>
      </c>
      <c r="F202" s="2"/>
      <c r="G202" s="5">
        <f t="shared" si="21"/>
        <v>0</v>
      </c>
      <c r="H202" s="2">
        <f t="shared" si="23"/>
        <v>0</v>
      </c>
      <c r="I202" s="2"/>
      <c r="J202" s="36"/>
      <c r="K202" s="36"/>
      <c r="L202" s="36"/>
    </row>
  </sheetData>
  <mergeCells count="39">
    <mergeCell ref="E5:F5"/>
    <mergeCell ref="A1:I1"/>
    <mergeCell ref="A2:I2"/>
    <mergeCell ref="A70:A72"/>
    <mergeCell ref="A5:A6"/>
    <mergeCell ref="B5:B6"/>
    <mergeCell ref="C5:C6"/>
    <mergeCell ref="D5:D6"/>
    <mergeCell ref="A35:A36"/>
    <mergeCell ref="A41:A42"/>
    <mergeCell ref="A52:A53"/>
    <mergeCell ref="A55:A59"/>
    <mergeCell ref="A64:A65"/>
    <mergeCell ref="A83:A84"/>
    <mergeCell ref="B105:C105"/>
    <mergeCell ref="E105:F105"/>
    <mergeCell ref="B106:C106"/>
    <mergeCell ref="E106:F106"/>
    <mergeCell ref="A180:A181"/>
    <mergeCell ref="A183:A184"/>
    <mergeCell ref="G5:G6"/>
    <mergeCell ref="H5:I5"/>
    <mergeCell ref="A115:I115"/>
    <mergeCell ref="B112:C112"/>
    <mergeCell ref="E112:F112"/>
    <mergeCell ref="A114:B114"/>
    <mergeCell ref="A138:A139"/>
    <mergeCell ref="B108:C108"/>
    <mergeCell ref="E108:F108"/>
    <mergeCell ref="B109:C109"/>
    <mergeCell ref="E109:F109"/>
    <mergeCell ref="B111:C111"/>
    <mergeCell ref="E111:F111"/>
    <mergeCell ref="A77:A81"/>
    <mergeCell ref="K115:M115"/>
    <mergeCell ref="N115:P115"/>
    <mergeCell ref="A119:I119"/>
    <mergeCell ref="A161:I161"/>
    <mergeCell ref="A141:A142"/>
  </mergeCells>
  <pageMargins left="1.3779527559055118" right="0.39370078740157483" top="0.98425196850393704" bottom="0.78740157480314965" header="0.31496062992125984" footer="0.31496062992125984"/>
  <pageSetup paperSize="9"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5"/>
  <sheetViews>
    <sheetView topLeftCell="A92" zoomScaleNormal="100" workbookViewId="0">
      <selection activeCell="I95" sqref="A5:I95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9" width="18.5703125" style="7" customWidth="1"/>
    <col min="10" max="16384" width="8.85546875" style="7"/>
  </cols>
  <sheetData>
    <row r="1" spans="1:9" ht="18.75">
      <c r="A1" s="150" t="s">
        <v>269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75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30"/>
    </row>
    <row r="4" spans="1:9" ht="19.5" thickBot="1">
      <c r="A4" s="6"/>
      <c r="F4" s="6"/>
      <c r="G4" s="6"/>
      <c r="I4" s="6" t="s">
        <v>51</v>
      </c>
    </row>
    <row r="5" spans="1:9" ht="30.6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74</v>
      </c>
      <c r="F5" s="148"/>
      <c r="G5" s="148" t="s">
        <v>1</v>
      </c>
      <c r="H5" s="148" t="s">
        <v>74</v>
      </c>
      <c r="I5" s="168"/>
    </row>
    <row r="6" spans="1:9" ht="15.75">
      <c r="A6" s="225"/>
      <c r="B6" s="226"/>
      <c r="C6" s="227"/>
      <c r="D6" s="226"/>
      <c r="E6" s="226" t="s">
        <v>6</v>
      </c>
      <c r="F6" s="226"/>
      <c r="G6" s="226"/>
      <c r="H6" s="226" t="s">
        <v>6</v>
      </c>
      <c r="I6" s="228"/>
    </row>
    <row r="7" spans="1:9" ht="212.45" customHeight="1" thickBot="1">
      <c r="A7" s="154"/>
      <c r="B7" s="149"/>
      <c r="C7" s="156"/>
      <c r="D7" s="149"/>
      <c r="E7" s="118" t="s">
        <v>198</v>
      </c>
      <c r="F7" s="118" t="s">
        <v>199</v>
      </c>
      <c r="G7" s="149"/>
      <c r="H7" s="118" t="s">
        <v>198</v>
      </c>
      <c r="I7" s="38" t="s">
        <v>199</v>
      </c>
    </row>
    <row r="8" spans="1:9" ht="19.5" thickBot="1">
      <c r="A8" s="92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4">
        <v>9</v>
      </c>
    </row>
    <row r="9" spans="1:9" ht="18.75">
      <c r="A9" s="95" t="s">
        <v>184</v>
      </c>
      <c r="B9" s="96" t="s">
        <v>5</v>
      </c>
      <c r="C9" s="96" t="s">
        <v>5</v>
      </c>
      <c r="D9" s="97">
        <f>E9+F9</f>
        <v>0</v>
      </c>
      <c r="E9" s="98"/>
      <c r="F9" s="98"/>
      <c r="G9" s="97">
        <f>H9+I9</f>
        <v>0</v>
      </c>
      <c r="H9" s="98"/>
      <c r="I9" s="99"/>
    </row>
    <row r="10" spans="1:9" ht="18.75">
      <c r="A10" s="116" t="s">
        <v>7</v>
      </c>
      <c r="B10" s="120" t="s">
        <v>5</v>
      </c>
      <c r="C10" s="120">
        <v>900</v>
      </c>
      <c r="D10" s="5">
        <f>E10+F10</f>
        <v>0</v>
      </c>
      <c r="E10" s="2">
        <f>E13+E41</f>
        <v>0</v>
      </c>
      <c r="F10" s="2">
        <f>F13+F41</f>
        <v>0</v>
      </c>
      <c r="G10" s="5">
        <f>H10+I10</f>
        <v>0</v>
      </c>
      <c r="H10" s="2">
        <f>H13+H41</f>
        <v>0</v>
      </c>
      <c r="I10" s="4">
        <f>I13+I41</f>
        <v>0</v>
      </c>
    </row>
    <row r="11" spans="1:9" ht="18.75">
      <c r="A11" s="116" t="s">
        <v>6</v>
      </c>
      <c r="B11" s="120"/>
      <c r="C11" s="120"/>
      <c r="D11" s="5"/>
      <c r="E11" s="2"/>
      <c r="F11" s="2"/>
      <c r="G11" s="5"/>
      <c r="H11" s="2"/>
      <c r="I11" s="4"/>
    </row>
    <row r="12" spans="1:9" ht="33.6" customHeight="1">
      <c r="A12" s="222" t="s">
        <v>200</v>
      </c>
      <c r="B12" s="223"/>
      <c r="C12" s="223"/>
      <c r="D12" s="223"/>
      <c r="E12" s="223"/>
      <c r="F12" s="223"/>
      <c r="G12" s="223"/>
      <c r="H12" s="223"/>
      <c r="I12" s="224"/>
    </row>
    <row r="13" spans="1:9" ht="18.75">
      <c r="A13" s="116" t="s">
        <v>8</v>
      </c>
      <c r="B13" s="120" t="s">
        <v>5</v>
      </c>
      <c r="C13" s="120">
        <v>200</v>
      </c>
      <c r="D13" s="5">
        <f t="shared" ref="D13:D45" si="0">E13+F13</f>
        <v>0</v>
      </c>
      <c r="E13" s="2">
        <f>E15+E18+E37</f>
        <v>0</v>
      </c>
      <c r="F13" s="2">
        <f>F15+F18+F37</f>
        <v>0</v>
      </c>
      <c r="G13" s="5">
        <f>H13+I13</f>
        <v>0</v>
      </c>
      <c r="H13" s="2">
        <f>H15+H18+H37</f>
        <v>0</v>
      </c>
      <c r="I13" s="4">
        <f>I15+I18+I37</f>
        <v>0</v>
      </c>
    </row>
    <row r="14" spans="1:9" ht="14.45" customHeight="1">
      <c r="A14" s="116" t="s">
        <v>9</v>
      </c>
      <c r="B14" s="120"/>
      <c r="C14" s="120"/>
      <c r="D14" s="5"/>
      <c r="E14" s="2"/>
      <c r="F14" s="2"/>
      <c r="G14" s="5"/>
      <c r="H14" s="2"/>
      <c r="I14" s="4"/>
    </row>
    <row r="15" spans="1:9" ht="75">
      <c r="A15" s="116" t="s">
        <v>10</v>
      </c>
      <c r="B15" s="120" t="s">
        <v>5</v>
      </c>
      <c r="C15" s="120">
        <v>210</v>
      </c>
      <c r="D15" s="5">
        <f t="shared" si="0"/>
        <v>0</v>
      </c>
      <c r="E15" s="2">
        <f>E17</f>
        <v>0</v>
      </c>
      <c r="F15" s="2">
        <f>F17</f>
        <v>0</v>
      </c>
      <c r="G15" s="5">
        <f>H15+I15</f>
        <v>0</v>
      </c>
      <c r="H15" s="2">
        <f>H17</f>
        <v>0</v>
      </c>
      <c r="I15" s="4">
        <f>I17</f>
        <v>0</v>
      </c>
    </row>
    <row r="16" spans="1:9" ht="18.75">
      <c r="A16" s="116" t="s">
        <v>9</v>
      </c>
      <c r="B16" s="120"/>
      <c r="C16" s="120"/>
      <c r="D16" s="5"/>
      <c r="E16" s="2"/>
      <c r="F16" s="2"/>
      <c r="G16" s="5"/>
      <c r="H16" s="2"/>
      <c r="I16" s="4"/>
    </row>
    <row r="17" spans="1:9" ht="93.75">
      <c r="A17" s="116" t="s">
        <v>201</v>
      </c>
      <c r="B17" s="120">
        <v>244</v>
      </c>
      <c r="C17" s="120">
        <v>214</v>
      </c>
      <c r="D17" s="5">
        <f>E17+F17</f>
        <v>0</v>
      </c>
      <c r="E17" s="2"/>
      <c r="F17" s="2"/>
      <c r="G17" s="5">
        <f>H17+I17</f>
        <v>0</v>
      </c>
      <c r="H17" s="2"/>
      <c r="I17" s="4"/>
    </row>
    <row r="18" spans="1:9" ht="37.5">
      <c r="A18" s="116" t="s">
        <v>14</v>
      </c>
      <c r="B18" s="120" t="s">
        <v>5</v>
      </c>
      <c r="C18" s="120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  <c r="G18" s="5">
        <f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>
      <c r="A19" s="116" t="s">
        <v>9</v>
      </c>
      <c r="B19" s="120"/>
      <c r="C19" s="120"/>
      <c r="D19" s="5"/>
      <c r="E19" s="2"/>
      <c r="F19" s="2"/>
      <c r="G19" s="5"/>
      <c r="H19" s="2"/>
      <c r="I19" s="4"/>
    </row>
    <row r="20" spans="1:9" ht="18.75">
      <c r="A20" s="116" t="s">
        <v>15</v>
      </c>
      <c r="B20" s="120">
        <v>244</v>
      </c>
      <c r="C20" s="120">
        <v>221</v>
      </c>
      <c r="D20" s="5">
        <f t="shared" si="0"/>
        <v>0</v>
      </c>
      <c r="E20" s="2"/>
      <c r="F20" s="2"/>
      <c r="G20" s="5">
        <f>H20+I20</f>
        <v>0</v>
      </c>
      <c r="H20" s="2"/>
      <c r="I20" s="4"/>
    </row>
    <row r="21" spans="1:9" ht="37.5">
      <c r="A21" s="116" t="s">
        <v>16</v>
      </c>
      <c r="B21" s="120">
        <v>244</v>
      </c>
      <c r="C21" s="120">
        <v>222</v>
      </c>
      <c r="D21" s="5">
        <f t="shared" si="0"/>
        <v>0</v>
      </c>
      <c r="E21" s="2"/>
      <c r="F21" s="2"/>
      <c r="G21" s="5">
        <f>H21+I21</f>
        <v>0</v>
      </c>
      <c r="H21" s="2"/>
      <c r="I21" s="4"/>
    </row>
    <row r="22" spans="1:9" ht="37.5">
      <c r="A22" s="116" t="s">
        <v>17</v>
      </c>
      <c r="B22" s="120" t="s">
        <v>5</v>
      </c>
      <c r="C22" s="120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  <c r="G22" s="5">
        <f>H22+I22</f>
        <v>0</v>
      </c>
      <c r="H22" s="2">
        <f>H24+H25+H26+H27+H28</f>
        <v>0</v>
      </c>
      <c r="I22" s="4">
        <f>I24+I25+I26+I27+I28</f>
        <v>0</v>
      </c>
    </row>
    <row r="23" spans="1:9" ht="18.75">
      <c r="A23" s="116" t="s">
        <v>6</v>
      </c>
      <c r="B23" s="120"/>
      <c r="C23" s="120"/>
      <c r="D23" s="5"/>
      <c r="E23" s="2"/>
      <c r="F23" s="2"/>
      <c r="G23" s="5"/>
      <c r="H23" s="2"/>
      <c r="I23" s="4"/>
    </row>
    <row r="24" spans="1:9" ht="56.25">
      <c r="A24" s="116" t="s">
        <v>18</v>
      </c>
      <c r="B24" s="120">
        <v>244</v>
      </c>
      <c r="C24" s="120">
        <v>223</v>
      </c>
      <c r="D24" s="5">
        <f t="shared" si="0"/>
        <v>0</v>
      </c>
      <c r="E24" s="2"/>
      <c r="F24" s="2"/>
      <c r="G24" s="5">
        <f t="shared" ref="G24:G29" si="1">H24+I24</f>
        <v>0</v>
      </c>
      <c r="H24" s="2"/>
      <c r="I24" s="4"/>
    </row>
    <row r="25" spans="1:9" ht="37.5">
      <c r="A25" s="116" t="s">
        <v>19</v>
      </c>
      <c r="B25" s="120">
        <v>244</v>
      </c>
      <c r="C25" s="120">
        <v>223</v>
      </c>
      <c r="D25" s="5">
        <f t="shared" si="0"/>
        <v>0</v>
      </c>
      <c r="E25" s="2"/>
      <c r="F25" s="2"/>
      <c r="G25" s="5">
        <f t="shared" si="1"/>
        <v>0</v>
      </c>
      <c r="H25" s="2"/>
      <c r="I25" s="4"/>
    </row>
    <row r="26" spans="1:9" ht="65.45" customHeight="1">
      <c r="A26" s="116" t="s">
        <v>20</v>
      </c>
      <c r="B26" s="120">
        <v>244</v>
      </c>
      <c r="C26" s="120">
        <v>223</v>
      </c>
      <c r="D26" s="5">
        <f t="shared" si="0"/>
        <v>0</v>
      </c>
      <c r="E26" s="2"/>
      <c r="F26" s="2"/>
      <c r="G26" s="5">
        <f t="shared" si="1"/>
        <v>0</v>
      </c>
      <c r="H26" s="2"/>
      <c r="I26" s="4"/>
    </row>
    <row r="27" spans="1:9" ht="75">
      <c r="A27" s="116" t="s">
        <v>21</v>
      </c>
      <c r="B27" s="120">
        <v>244</v>
      </c>
      <c r="C27" s="120">
        <v>223</v>
      </c>
      <c r="D27" s="5">
        <f t="shared" si="0"/>
        <v>0</v>
      </c>
      <c r="E27" s="2"/>
      <c r="F27" s="2"/>
      <c r="G27" s="5">
        <f t="shared" si="1"/>
        <v>0</v>
      </c>
      <c r="H27" s="2"/>
      <c r="I27" s="4"/>
    </row>
    <row r="28" spans="1:9" ht="56.25">
      <c r="A28" s="116" t="s">
        <v>22</v>
      </c>
      <c r="B28" s="120">
        <v>244</v>
      </c>
      <c r="C28" s="120">
        <v>223</v>
      </c>
      <c r="D28" s="5">
        <f t="shared" si="0"/>
        <v>0</v>
      </c>
      <c r="E28" s="2"/>
      <c r="F28" s="2"/>
      <c r="G28" s="5">
        <f t="shared" si="1"/>
        <v>0</v>
      </c>
      <c r="H28" s="2"/>
      <c r="I28" s="4"/>
    </row>
    <row r="29" spans="1:9" ht="168.75">
      <c r="A29" s="116" t="s">
        <v>23</v>
      </c>
      <c r="B29" s="120">
        <v>244</v>
      </c>
      <c r="C29" s="120">
        <v>224</v>
      </c>
      <c r="D29" s="5">
        <f t="shared" si="0"/>
        <v>0</v>
      </c>
      <c r="E29" s="2"/>
      <c r="F29" s="2"/>
      <c r="G29" s="5">
        <f t="shared" si="1"/>
        <v>0</v>
      </c>
      <c r="H29" s="2"/>
      <c r="I29" s="4"/>
    </row>
    <row r="30" spans="1:9" ht="56.25">
      <c r="A30" s="116" t="s">
        <v>24</v>
      </c>
      <c r="B30" s="120" t="s">
        <v>5</v>
      </c>
      <c r="C30" s="120">
        <v>225</v>
      </c>
      <c r="D30" s="2">
        <f t="shared" ref="D30:I30" si="2">D31+D32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0</v>
      </c>
    </row>
    <row r="31" spans="1:9" ht="18.75">
      <c r="A31" s="151" t="s">
        <v>6</v>
      </c>
      <c r="B31" s="120">
        <v>243</v>
      </c>
      <c r="C31" s="120">
        <v>225</v>
      </c>
      <c r="D31" s="5">
        <f t="shared" si="0"/>
        <v>0</v>
      </c>
      <c r="E31" s="2"/>
      <c r="F31" s="2"/>
      <c r="G31" s="5">
        <f t="shared" ref="G31:G41" si="3">H31+I31</f>
        <v>0</v>
      </c>
      <c r="H31" s="2"/>
      <c r="I31" s="4"/>
    </row>
    <row r="32" spans="1:9" ht="18.75">
      <c r="A32" s="151"/>
      <c r="B32" s="120">
        <v>244</v>
      </c>
      <c r="C32" s="120">
        <v>225</v>
      </c>
      <c r="D32" s="5">
        <f t="shared" si="0"/>
        <v>0</v>
      </c>
      <c r="E32" s="2"/>
      <c r="F32" s="2"/>
      <c r="G32" s="5">
        <f t="shared" si="3"/>
        <v>0</v>
      </c>
      <c r="H32" s="2"/>
      <c r="I32" s="4"/>
    </row>
    <row r="33" spans="1:9" ht="37.5">
      <c r="A33" s="116" t="s">
        <v>58</v>
      </c>
      <c r="B33" s="120" t="s">
        <v>5</v>
      </c>
      <c r="C33" s="120">
        <v>226</v>
      </c>
      <c r="D33" s="5">
        <f t="shared" si="0"/>
        <v>0</v>
      </c>
      <c r="E33" s="2">
        <f>E34+E35</f>
        <v>0</v>
      </c>
      <c r="F33" s="2">
        <f>F34+F35</f>
        <v>0</v>
      </c>
      <c r="G33" s="5">
        <f t="shared" si="3"/>
        <v>0</v>
      </c>
      <c r="H33" s="2">
        <f>H34+H35</f>
        <v>0</v>
      </c>
      <c r="I33" s="4">
        <f>I34+I35</f>
        <v>0</v>
      </c>
    </row>
    <row r="34" spans="1:9" ht="18.75">
      <c r="A34" s="151" t="s">
        <v>6</v>
      </c>
      <c r="B34" s="120">
        <v>243</v>
      </c>
      <c r="C34" s="120">
        <v>226</v>
      </c>
      <c r="D34" s="5">
        <f t="shared" si="0"/>
        <v>0</v>
      </c>
      <c r="E34" s="2"/>
      <c r="F34" s="2"/>
      <c r="G34" s="5">
        <f t="shared" si="3"/>
        <v>0</v>
      </c>
      <c r="H34" s="2"/>
      <c r="I34" s="4"/>
    </row>
    <row r="35" spans="1:9" ht="18.75">
      <c r="A35" s="151"/>
      <c r="B35" s="120">
        <v>244</v>
      </c>
      <c r="C35" s="120">
        <v>226</v>
      </c>
      <c r="D35" s="5">
        <f t="shared" si="0"/>
        <v>0</v>
      </c>
      <c r="E35" s="2"/>
      <c r="F35" s="2"/>
      <c r="G35" s="5">
        <f t="shared" si="3"/>
        <v>0</v>
      </c>
      <c r="H35" s="2"/>
      <c r="I35" s="4"/>
    </row>
    <row r="36" spans="1:9" ht="18.75">
      <c r="A36" s="116" t="s">
        <v>25</v>
      </c>
      <c r="B36" s="120">
        <v>244</v>
      </c>
      <c r="C36" s="120">
        <v>227</v>
      </c>
      <c r="D36" s="5">
        <f t="shared" si="0"/>
        <v>0</v>
      </c>
      <c r="E36" s="2"/>
      <c r="F36" s="2"/>
      <c r="G36" s="5">
        <f t="shared" si="3"/>
        <v>0</v>
      </c>
      <c r="H36" s="2"/>
      <c r="I36" s="4"/>
    </row>
    <row r="37" spans="1:9" ht="18.75">
      <c r="A37" s="116" t="s">
        <v>30</v>
      </c>
      <c r="B37" s="120" t="s">
        <v>5</v>
      </c>
      <c r="C37" s="120">
        <v>290</v>
      </c>
      <c r="D37" s="5">
        <f t="shared" si="0"/>
        <v>0</v>
      </c>
      <c r="E37" s="2">
        <f>E39+E40</f>
        <v>0</v>
      </c>
      <c r="F37" s="2">
        <f>F39+F40</f>
        <v>0</v>
      </c>
      <c r="G37" s="5">
        <f t="shared" si="3"/>
        <v>0</v>
      </c>
      <c r="H37" s="2">
        <f>H39+H40</f>
        <v>0</v>
      </c>
      <c r="I37" s="4">
        <f>I39+I40</f>
        <v>0</v>
      </c>
    </row>
    <row r="38" spans="1:9" ht="18.75">
      <c r="A38" s="116" t="s">
        <v>9</v>
      </c>
      <c r="B38" s="120"/>
      <c r="C38" s="120"/>
      <c r="D38" s="5">
        <f t="shared" si="0"/>
        <v>0</v>
      </c>
      <c r="E38" s="2"/>
      <c r="F38" s="2"/>
      <c r="G38" s="5">
        <f t="shared" si="3"/>
        <v>0</v>
      </c>
      <c r="H38" s="2"/>
      <c r="I38" s="4"/>
    </row>
    <row r="39" spans="1:9" ht="56.25">
      <c r="A39" s="116" t="s">
        <v>34</v>
      </c>
      <c r="B39" s="120">
        <v>244</v>
      </c>
      <c r="C39" s="120">
        <v>296</v>
      </c>
      <c r="D39" s="5">
        <f t="shared" si="0"/>
        <v>0</v>
      </c>
      <c r="E39" s="2"/>
      <c r="F39" s="2"/>
      <c r="G39" s="5">
        <f t="shared" si="3"/>
        <v>0</v>
      </c>
      <c r="H39" s="2"/>
      <c r="I39" s="4"/>
    </row>
    <row r="40" spans="1:9" ht="56.25">
      <c r="A40" s="116" t="s">
        <v>35</v>
      </c>
      <c r="B40" s="120">
        <v>244</v>
      </c>
      <c r="C40" s="120">
        <v>297</v>
      </c>
      <c r="D40" s="5">
        <f t="shared" si="0"/>
        <v>0</v>
      </c>
      <c r="E40" s="2"/>
      <c r="F40" s="2"/>
      <c r="G40" s="5">
        <f t="shared" si="3"/>
        <v>0</v>
      </c>
      <c r="H40" s="2"/>
      <c r="I40" s="4"/>
    </row>
    <row r="41" spans="1:9" ht="56.25">
      <c r="A41" s="116" t="s">
        <v>59</v>
      </c>
      <c r="B41" s="120" t="s">
        <v>5</v>
      </c>
      <c r="C41" s="120">
        <v>300</v>
      </c>
      <c r="D41" s="5">
        <f t="shared" si="0"/>
        <v>0</v>
      </c>
      <c r="E41" s="2">
        <f>E43+E45+E44</f>
        <v>0</v>
      </c>
      <c r="F41" s="2">
        <f>F43+F45+F44</f>
        <v>0</v>
      </c>
      <c r="G41" s="5">
        <f t="shared" si="3"/>
        <v>0</v>
      </c>
      <c r="H41" s="2">
        <f>H43+H45+H44</f>
        <v>0</v>
      </c>
      <c r="I41" s="4">
        <f>I43+I45+I44</f>
        <v>0</v>
      </c>
    </row>
    <row r="42" spans="1:9" ht="18.75">
      <c r="A42" s="116" t="s">
        <v>9</v>
      </c>
      <c r="B42" s="120"/>
      <c r="C42" s="120"/>
      <c r="D42" s="5"/>
      <c r="E42" s="2"/>
      <c r="F42" s="2"/>
      <c r="G42" s="5"/>
      <c r="H42" s="2"/>
      <c r="I42" s="4"/>
    </row>
    <row r="43" spans="1:9" ht="14.45" customHeight="1">
      <c r="A43" s="116" t="s">
        <v>36</v>
      </c>
      <c r="B43" s="120">
        <v>244</v>
      </c>
      <c r="C43" s="120">
        <v>310</v>
      </c>
      <c r="D43" s="5">
        <f t="shared" si="0"/>
        <v>0</v>
      </c>
      <c r="E43" s="2"/>
      <c r="F43" s="2"/>
      <c r="G43" s="5">
        <f>H43+I43</f>
        <v>0</v>
      </c>
      <c r="H43" s="2"/>
      <c r="I43" s="4"/>
    </row>
    <row r="44" spans="1:9" ht="75">
      <c r="A44" s="116" t="s">
        <v>68</v>
      </c>
      <c r="B44" s="120">
        <v>244</v>
      </c>
      <c r="C44" s="120">
        <v>320</v>
      </c>
      <c r="D44" s="5">
        <f t="shared" si="0"/>
        <v>0</v>
      </c>
      <c r="E44" s="2"/>
      <c r="F44" s="2"/>
      <c r="G44" s="5">
        <f>H44+I44</f>
        <v>0</v>
      </c>
      <c r="H44" s="2"/>
      <c r="I44" s="4"/>
    </row>
    <row r="45" spans="1:9" ht="75">
      <c r="A45" s="116" t="s">
        <v>60</v>
      </c>
      <c r="B45" s="120" t="s">
        <v>5</v>
      </c>
      <c r="C45" s="120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  <c r="G45" s="5">
        <f>H45+I45</f>
        <v>0</v>
      </c>
      <c r="H45" s="2">
        <f>H47+H48+H49+H50+H51+H52+H53</f>
        <v>0</v>
      </c>
      <c r="I45" s="4">
        <f>I47+I48+I49+I50+I51+I52+I53</f>
        <v>0</v>
      </c>
    </row>
    <row r="46" spans="1:9" ht="18.75">
      <c r="A46" s="116" t="s">
        <v>6</v>
      </c>
      <c r="B46" s="120"/>
      <c r="C46" s="120"/>
      <c r="D46" s="5"/>
      <c r="E46" s="2"/>
      <c r="F46" s="2"/>
      <c r="G46" s="5"/>
      <c r="H46" s="2"/>
      <c r="I46" s="4"/>
    </row>
    <row r="47" spans="1:9" ht="131.25">
      <c r="A47" s="116" t="s">
        <v>37</v>
      </c>
      <c r="B47" s="120">
        <v>244</v>
      </c>
      <c r="C47" s="120">
        <v>341</v>
      </c>
      <c r="D47" s="5">
        <f t="shared" ref="D47:D53" si="4">E47+F47</f>
        <v>0</v>
      </c>
      <c r="E47" s="2"/>
      <c r="F47" s="2"/>
      <c r="G47" s="5">
        <f t="shared" ref="G47:G53" si="5">H47+I47</f>
        <v>0</v>
      </c>
      <c r="H47" s="2"/>
      <c r="I47" s="4"/>
    </row>
    <row r="48" spans="1:9" ht="56.25">
      <c r="A48" s="116" t="s">
        <v>38</v>
      </c>
      <c r="B48" s="120">
        <v>244</v>
      </c>
      <c r="C48" s="120">
        <v>342</v>
      </c>
      <c r="D48" s="5">
        <f t="shared" si="4"/>
        <v>0</v>
      </c>
      <c r="E48" s="2"/>
      <c r="F48" s="2"/>
      <c r="G48" s="5">
        <f t="shared" si="5"/>
        <v>0</v>
      </c>
      <c r="H48" s="2"/>
      <c r="I48" s="4"/>
    </row>
    <row r="49" spans="1:9" ht="75">
      <c r="A49" s="116" t="s">
        <v>39</v>
      </c>
      <c r="B49" s="120">
        <v>244</v>
      </c>
      <c r="C49" s="120">
        <v>343</v>
      </c>
      <c r="D49" s="5">
        <f t="shared" si="4"/>
        <v>0</v>
      </c>
      <c r="E49" s="2"/>
      <c r="F49" s="2"/>
      <c r="G49" s="5">
        <f t="shared" si="5"/>
        <v>0</v>
      </c>
      <c r="H49" s="2"/>
      <c r="I49" s="4"/>
    </row>
    <row r="50" spans="1:9" ht="75">
      <c r="A50" s="116" t="s">
        <v>40</v>
      </c>
      <c r="B50" s="120">
        <v>244</v>
      </c>
      <c r="C50" s="120">
        <v>344</v>
      </c>
      <c r="D50" s="5">
        <f t="shared" si="4"/>
        <v>0</v>
      </c>
      <c r="E50" s="2"/>
      <c r="F50" s="2"/>
      <c r="G50" s="5">
        <f t="shared" si="5"/>
        <v>0</v>
      </c>
      <c r="H50" s="2"/>
      <c r="I50" s="4"/>
    </row>
    <row r="51" spans="1:9" ht="56.25">
      <c r="A51" s="116" t="s">
        <v>41</v>
      </c>
      <c r="B51" s="120">
        <v>244</v>
      </c>
      <c r="C51" s="120">
        <v>345</v>
      </c>
      <c r="D51" s="5">
        <f t="shared" si="4"/>
        <v>0</v>
      </c>
      <c r="E51" s="2"/>
      <c r="F51" s="2"/>
      <c r="G51" s="5">
        <f t="shared" si="5"/>
        <v>0</v>
      </c>
      <c r="H51" s="2"/>
      <c r="I51" s="4"/>
    </row>
    <row r="52" spans="1:9" ht="75">
      <c r="A52" s="116" t="s">
        <v>42</v>
      </c>
      <c r="B52" s="120">
        <v>244</v>
      </c>
      <c r="C52" s="120">
        <v>346</v>
      </c>
      <c r="D52" s="5">
        <f t="shared" si="4"/>
        <v>0</v>
      </c>
      <c r="E52" s="2"/>
      <c r="F52" s="2"/>
      <c r="G52" s="5">
        <f t="shared" si="5"/>
        <v>0</v>
      </c>
      <c r="H52" s="2"/>
      <c r="I52" s="4"/>
    </row>
    <row r="53" spans="1:9" ht="112.5">
      <c r="A53" s="116" t="s">
        <v>43</v>
      </c>
      <c r="B53" s="120">
        <v>244</v>
      </c>
      <c r="C53" s="120">
        <v>349</v>
      </c>
      <c r="D53" s="5">
        <f t="shared" si="4"/>
        <v>0</v>
      </c>
      <c r="E53" s="2"/>
      <c r="F53" s="2"/>
      <c r="G53" s="5">
        <f t="shared" si="5"/>
        <v>0</v>
      </c>
      <c r="H53" s="2"/>
      <c r="I53" s="4"/>
    </row>
    <row r="54" spans="1:9" ht="32.450000000000003" customHeight="1">
      <c r="A54" s="222" t="s">
        <v>202</v>
      </c>
      <c r="B54" s="223"/>
      <c r="C54" s="223"/>
      <c r="D54" s="223"/>
      <c r="E54" s="223"/>
      <c r="F54" s="223"/>
      <c r="G54" s="223"/>
      <c r="H54" s="223"/>
      <c r="I54" s="224"/>
    </row>
    <row r="55" spans="1:9" ht="18.75">
      <c r="A55" s="116" t="s">
        <v>8</v>
      </c>
      <c r="B55" s="120" t="s">
        <v>5</v>
      </c>
      <c r="C55" s="120">
        <v>200</v>
      </c>
      <c r="D55" s="5">
        <f>E55+F55</f>
        <v>0</v>
      </c>
      <c r="E55" s="2">
        <f>E57+E60+E79</f>
        <v>0</v>
      </c>
      <c r="F55" s="2">
        <f>F57+F60+F79</f>
        <v>0</v>
      </c>
      <c r="G55" s="5">
        <f>H55+I55</f>
        <v>0</v>
      </c>
      <c r="H55" s="2">
        <f>H57+H60+H79</f>
        <v>0</v>
      </c>
      <c r="I55" s="4">
        <f>I57+I60+I79</f>
        <v>0</v>
      </c>
    </row>
    <row r="56" spans="1:9" ht="18.75">
      <c r="A56" s="116" t="s">
        <v>9</v>
      </c>
      <c r="B56" s="120"/>
      <c r="C56" s="120"/>
      <c r="D56" s="5"/>
      <c r="E56" s="2"/>
      <c r="F56" s="2"/>
      <c r="G56" s="5"/>
      <c r="H56" s="2"/>
      <c r="I56" s="4"/>
    </row>
    <row r="57" spans="1:9" ht="75">
      <c r="A57" s="116" t="s">
        <v>10</v>
      </c>
      <c r="B57" s="120" t="s">
        <v>5</v>
      </c>
      <c r="C57" s="120">
        <v>210</v>
      </c>
      <c r="D57" s="5">
        <f>E57+F57</f>
        <v>0</v>
      </c>
      <c r="E57" s="2">
        <f>E59</f>
        <v>0</v>
      </c>
      <c r="F57" s="2">
        <f>F59</f>
        <v>0</v>
      </c>
      <c r="G57" s="5">
        <f>H57+I57</f>
        <v>0</v>
      </c>
      <c r="H57" s="2">
        <f>H59</f>
        <v>0</v>
      </c>
      <c r="I57" s="4">
        <f>I59</f>
        <v>0</v>
      </c>
    </row>
    <row r="58" spans="1:9" ht="18.75">
      <c r="A58" s="116" t="s">
        <v>9</v>
      </c>
      <c r="B58" s="120"/>
      <c r="C58" s="120"/>
      <c r="D58" s="5"/>
      <c r="E58" s="2"/>
      <c r="F58" s="2"/>
      <c r="G58" s="5"/>
      <c r="H58" s="2"/>
      <c r="I58" s="4"/>
    </row>
    <row r="59" spans="1:9" ht="93.75">
      <c r="A59" s="116" t="s">
        <v>201</v>
      </c>
      <c r="B59" s="120">
        <v>244</v>
      </c>
      <c r="C59" s="120">
        <v>214</v>
      </c>
      <c r="D59" s="5">
        <f>E59+F59</f>
        <v>0</v>
      </c>
      <c r="E59" s="2"/>
      <c r="F59" s="2"/>
      <c r="G59" s="5">
        <f>H59+I59</f>
        <v>0</v>
      </c>
      <c r="H59" s="2"/>
      <c r="I59" s="4"/>
    </row>
    <row r="60" spans="1:9" ht="37.5">
      <c r="A60" s="116" t="s">
        <v>14</v>
      </c>
      <c r="B60" s="120" t="s">
        <v>5</v>
      </c>
      <c r="C60" s="120">
        <v>220</v>
      </c>
      <c r="D60" s="5">
        <f>E60+F60</f>
        <v>0</v>
      </c>
      <c r="E60" s="2">
        <f>E62+E63+E64+E71+E72+E75+E78</f>
        <v>0</v>
      </c>
      <c r="F60" s="2">
        <f>F62+F63+F64+F71+F72+F75+F78</f>
        <v>0</v>
      </c>
      <c r="G60" s="5">
        <f>H60+I60</f>
        <v>0</v>
      </c>
      <c r="H60" s="2">
        <f>H62+H63+H64+H71+H72+H75+H78</f>
        <v>0</v>
      </c>
      <c r="I60" s="4">
        <f>I62+I63+I64+I71+I72+I75+I78</f>
        <v>0</v>
      </c>
    </row>
    <row r="61" spans="1:9" ht="18.75">
      <c r="A61" s="116" t="s">
        <v>9</v>
      </c>
      <c r="B61" s="120"/>
      <c r="C61" s="120"/>
      <c r="D61" s="5"/>
      <c r="E61" s="2"/>
      <c r="F61" s="2"/>
      <c r="G61" s="5"/>
      <c r="H61" s="2"/>
      <c r="I61" s="4"/>
    </row>
    <row r="62" spans="1:9" ht="18.75">
      <c r="A62" s="116" t="s">
        <v>15</v>
      </c>
      <c r="B62" s="120">
        <v>244</v>
      </c>
      <c r="C62" s="120">
        <v>221</v>
      </c>
      <c r="D62" s="5">
        <f>E62+F62</f>
        <v>0</v>
      </c>
      <c r="E62" s="2"/>
      <c r="F62" s="2"/>
      <c r="G62" s="5">
        <f>H62+I62</f>
        <v>0</v>
      </c>
      <c r="H62" s="2"/>
      <c r="I62" s="4"/>
    </row>
    <row r="63" spans="1:9" ht="37.5">
      <c r="A63" s="116" t="s">
        <v>16</v>
      </c>
      <c r="B63" s="120">
        <v>244</v>
      </c>
      <c r="C63" s="120">
        <v>222</v>
      </c>
      <c r="D63" s="5">
        <f>E63+F63</f>
        <v>0</v>
      </c>
      <c r="E63" s="2"/>
      <c r="F63" s="2"/>
      <c r="G63" s="5">
        <f>H63+I63</f>
        <v>0</v>
      </c>
      <c r="H63" s="2"/>
      <c r="I63" s="4"/>
    </row>
    <row r="64" spans="1:9" ht="37.5">
      <c r="A64" s="116" t="s">
        <v>17</v>
      </c>
      <c r="B64" s="120" t="s">
        <v>5</v>
      </c>
      <c r="C64" s="120">
        <v>223</v>
      </c>
      <c r="D64" s="5">
        <f>E64+F64</f>
        <v>0</v>
      </c>
      <c r="E64" s="2">
        <f>E66+E67+E68+E69+E70</f>
        <v>0</v>
      </c>
      <c r="F64" s="2">
        <f>F66+F67+F68+F69+F70</f>
        <v>0</v>
      </c>
      <c r="G64" s="5">
        <f>H64+I64</f>
        <v>0</v>
      </c>
      <c r="H64" s="2">
        <f>H66+H67+H68+H69+H70</f>
        <v>0</v>
      </c>
      <c r="I64" s="4">
        <f>I66+I67+I68+I69+I70</f>
        <v>0</v>
      </c>
    </row>
    <row r="65" spans="1:9" ht="18.75">
      <c r="A65" s="116" t="s">
        <v>6</v>
      </c>
      <c r="B65" s="120"/>
      <c r="C65" s="120"/>
      <c r="D65" s="5"/>
      <c r="E65" s="2"/>
      <c r="F65" s="2"/>
      <c r="G65" s="5"/>
      <c r="H65" s="2"/>
      <c r="I65" s="4"/>
    </row>
    <row r="66" spans="1:9" ht="56.25">
      <c r="A66" s="116" t="s">
        <v>18</v>
      </c>
      <c r="B66" s="120">
        <v>244</v>
      </c>
      <c r="C66" s="120">
        <v>223</v>
      </c>
      <c r="D66" s="5">
        <f t="shared" ref="D66:D71" si="6">E66+F66</f>
        <v>0</v>
      </c>
      <c r="E66" s="2"/>
      <c r="F66" s="2"/>
      <c r="G66" s="5">
        <f t="shared" ref="G66:G71" si="7">H66+I66</f>
        <v>0</v>
      </c>
      <c r="H66" s="2"/>
      <c r="I66" s="4"/>
    </row>
    <row r="67" spans="1:9" ht="37.5">
      <c r="A67" s="116" t="s">
        <v>19</v>
      </c>
      <c r="B67" s="120">
        <v>244</v>
      </c>
      <c r="C67" s="120">
        <v>223</v>
      </c>
      <c r="D67" s="5">
        <f t="shared" si="6"/>
        <v>0</v>
      </c>
      <c r="E67" s="2"/>
      <c r="F67" s="2"/>
      <c r="G67" s="5">
        <f t="shared" si="7"/>
        <v>0</v>
      </c>
      <c r="H67" s="2"/>
      <c r="I67" s="4"/>
    </row>
    <row r="68" spans="1:9" ht="75">
      <c r="A68" s="116" t="s">
        <v>20</v>
      </c>
      <c r="B68" s="120">
        <v>244</v>
      </c>
      <c r="C68" s="120">
        <v>223</v>
      </c>
      <c r="D68" s="5">
        <f t="shared" si="6"/>
        <v>0</v>
      </c>
      <c r="E68" s="2"/>
      <c r="F68" s="2"/>
      <c r="G68" s="5">
        <f t="shared" si="7"/>
        <v>0</v>
      </c>
      <c r="H68" s="2"/>
      <c r="I68" s="4"/>
    </row>
    <row r="69" spans="1:9" ht="75">
      <c r="A69" s="116" t="s">
        <v>21</v>
      </c>
      <c r="B69" s="120">
        <v>244</v>
      </c>
      <c r="C69" s="120">
        <v>223</v>
      </c>
      <c r="D69" s="5">
        <f t="shared" si="6"/>
        <v>0</v>
      </c>
      <c r="E69" s="2"/>
      <c r="F69" s="2"/>
      <c r="G69" s="5">
        <f t="shared" si="7"/>
        <v>0</v>
      </c>
      <c r="H69" s="2"/>
      <c r="I69" s="4"/>
    </row>
    <row r="70" spans="1:9" ht="56.25">
      <c r="A70" s="116" t="s">
        <v>22</v>
      </c>
      <c r="B70" s="120">
        <v>244</v>
      </c>
      <c r="C70" s="120">
        <v>223</v>
      </c>
      <c r="D70" s="5">
        <f t="shared" si="6"/>
        <v>0</v>
      </c>
      <c r="E70" s="2"/>
      <c r="F70" s="2"/>
      <c r="G70" s="5">
        <f t="shared" si="7"/>
        <v>0</v>
      </c>
      <c r="H70" s="2"/>
      <c r="I70" s="4"/>
    </row>
    <row r="71" spans="1:9" ht="168.75">
      <c r="A71" s="116" t="s">
        <v>23</v>
      </c>
      <c r="B71" s="120">
        <v>244</v>
      </c>
      <c r="C71" s="120">
        <v>224</v>
      </c>
      <c r="D71" s="5">
        <f t="shared" si="6"/>
        <v>0</v>
      </c>
      <c r="E71" s="2"/>
      <c r="F71" s="2"/>
      <c r="G71" s="5">
        <f t="shared" si="7"/>
        <v>0</v>
      </c>
      <c r="H71" s="2"/>
      <c r="I71" s="4"/>
    </row>
    <row r="72" spans="1:9" ht="56.25">
      <c r="A72" s="116" t="s">
        <v>24</v>
      </c>
      <c r="B72" s="120" t="s">
        <v>5</v>
      </c>
      <c r="C72" s="120">
        <v>225</v>
      </c>
      <c r="D72" s="2">
        <f t="shared" ref="D72:I72" si="8">D73+D74</f>
        <v>0</v>
      </c>
      <c r="E72" s="2">
        <f t="shared" si="8"/>
        <v>0</v>
      </c>
      <c r="F72" s="2">
        <f t="shared" si="8"/>
        <v>0</v>
      </c>
      <c r="G72" s="2">
        <f t="shared" si="8"/>
        <v>0</v>
      </c>
      <c r="H72" s="2">
        <f t="shared" si="8"/>
        <v>0</v>
      </c>
      <c r="I72" s="4">
        <f t="shared" si="8"/>
        <v>0</v>
      </c>
    </row>
    <row r="73" spans="1:9" ht="18.75">
      <c r="A73" s="151" t="s">
        <v>6</v>
      </c>
      <c r="B73" s="120">
        <v>243</v>
      </c>
      <c r="C73" s="120">
        <v>225</v>
      </c>
      <c r="D73" s="5">
        <f t="shared" ref="D73:D83" si="9">E73+F73</f>
        <v>0</v>
      </c>
      <c r="E73" s="2"/>
      <c r="F73" s="2"/>
      <c r="G73" s="5">
        <f t="shared" ref="G73:G83" si="10">H73+I73</f>
        <v>0</v>
      </c>
      <c r="H73" s="2"/>
      <c r="I73" s="4"/>
    </row>
    <row r="74" spans="1:9" ht="18.75">
      <c r="A74" s="151"/>
      <c r="B74" s="120">
        <v>244</v>
      </c>
      <c r="C74" s="120">
        <v>225</v>
      </c>
      <c r="D74" s="5">
        <f t="shared" si="9"/>
        <v>0</v>
      </c>
      <c r="E74" s="2"/>
      <c r="F74" s="2"/>
      <c r="G74" s="5">
        <f t="shared" si="10"/>
        <v>0</v>
      </c>
      <c r="H74" s="2"/>
      <c r="I74" s="4"/>
    </row>
    <row r="75" spans="1:9" ht="37.5">
      <c r="A75" s="116" t="s">
        <v>58</v>
      </c>
      <c r="B75" s="120" t="s">
        <v>5</v>
      </c>
      <c r="C75" s="120">
        <v>226</v>
      </c>
      <c r="D75" s="5">
        <f t="shared" si="9"/>
        <v>0</v>
      </c>
      <c r="E75" s="2">
        <f>E76+E77</f>
        <v>0</v>
      </c>
      <c r="F75" s="2">
        <f>F76+F77</f>
        <v>0</v>
      </c>
      <c r="G75" s="5">
        <f t="shared" si="10"/>
        <v>0</v>
      </c>
      <c r="H75" s="2">
        <f>H76+H77</f>
        <v>0</v>
      </c>
      <c r="I75" s="4">
        <f>I76+I77</f>
        <v>0</v>
      </c>
    </row>
    <row r="76" spans="1:9" ht="18.75">
      <c r="A76" s="151" t="s">
        <v>6</v>
      </c>
      <c r="B76" s="120">
        <v>243</v>
      </c>
      <c r="C76" s="120">
        <v>226</v>
      </c>
      <c r="D76" s="5">
        <f t="shared" si="9"/>
        <v>0</v>
      </c>
      <c r="E76" s="2"/>
      <c r="F76" s="2"/>
      <c r="G76" s="5">
        <f t="shared" si="10"/>
        <v>0</v>
      </c>
      <c r="H76" s="2"/>
      <c r="I76" s="4"/>
    </row>
    <row r="77" spans="1:9" ht="18.75">
      <c r="A77" s="151"/>
      <c r="B77" s="120">
        <v>244</v>
      </c>
      <c r="C77" s="120">
        <v>226</v>
      </c>
      <c r="D77" s="5">
        <f t="shared" si="9"/>
        <v>0</v>
      </c>
      <c r="E77" s="2"/>
      <c r="F77" s="2"/>
      <c r="G77" s="5">
        <f t="shared" si="10"/>
        <v>0</v>
      </c>
      <c r="H77" s="2"/>
      <c r="I77" s="4"/>
    </row>
    <row r="78" spans="1:9" ht="18.75">
      <c r="A78" s="116" t="s">
        <v>25</v>
      </c>
      <c r="B78" s="120">
        <v>244</v>
      </c>
      <c r="C78" s="120">
        <v>227</v>
      </c>
      <c r="D78" s="5">
        <f t="shared" si="9"/>
        <v>0</v>
      </c>
      <c r="E78" s="2"/>
      <c r="F78" s="2"/>
      <c r="G78" s="5">
        <f t="shared" si="10"/>
        <v>0</v>
      </c>
      <c r="H78" s="2"/>
      <c r="I78" s="4"/>
    </row>
    <row r="79" spans="1:9" ht="18.75">
      <c r="A79" s="116" t="s">
        <v>30</v>
      </c>
      <c r="B79" s="120" t="s">
        <v>5</v>
      </c>
      <c r="C79" s="120">
        <v>290</v>
      </c>
      <c r="D79" s="5">
        <f t="shared" si="9"/>
        <v>0</v>
      </c>
      <c r="E79" s="2">
        <f>E81+E82</f>
        <v>0</v>
      </c>
      <c r="F79" s="2">
        <f>F81+F82</f>
        <v>0</v>
      </c>
      <c r="G79" s="5">
        <f t="shared" si="10"/>
        <v>0</v>
      </c>
      <c r="H79" s="2">
        <f>H81+H82</f>
        <v>0</v>
      </c>
      <c r="I79" s="4">
        <f>I81+I82</f>
        <v>0</v>
      </c>
    </row>
    <row r="80" spans="1:9" ht="18.75">
      <c r="A80" s="116" t="s">
        <v>9</v>
      </c>
      <c r="B80" s="120"/>
      <c r="C80" s="120"/>
      <c r="D80" s="5">
        <f t="shared" si="9"/>
        <v>0</v>
      </c>
      <c r="E80" s="2"/>
      <c r="F80" s="2"/>
      <c r="G80" s="5">
        <f t="shared" si="10"/>
        <v>0</v>
      </c>
      <c r="H80" s="2"/>
      <c r="I80" s="4"/>
    </row>
    <row r="81" spans="1:9" ht="56.25">
      <c r="A81" s="116" t="s">
        <v>34</v>
      </c>
      <c r="B81" s="120">
        <v>244</v>
      </c>
      <c r="C81" s="120">
        <v>296</v>
      </c>
      <c r="D81" s="5">
        <f t="shared" si="9"/>
        <v>0</v>
      </c>
      <c r="E81" s="2"/>
      <c r="F81" s="2"/>
      <c r="G81" s="5">
        <f t="shared" si="10"/>
        <v>0</v>
      </c>
      <c r="H81" s="2"/>
      <c r="I81" s="4"/>
    </row>
    <row r="82" spans="1:9" ht="56.25">
      <c r="A82" s="116" t="s">
        <v>35</v>
      </c>
      <c r="B82" s="120">
        <v>244</v>
      </c>
      <c r="C82" s="120">
        <v>297</v>
      </c>
      <c r="D82" s="5">
        <f t="shared" si="9"/>
        <v>0</v>
      </c>
      <c r="E82" s="2"/>
      <c r="F82" s="2"/>
      <c r="G82" s="5">
        <f t="shared" si="10"/>
        <v>0</v>
      </c>
      <c r="H82" s="2"/>
      <c r="I82" s="4"/>
    </row>
    <row r="83" spans="1:9" ht="56.25">
      <c r="A83" s="116" t="s">
        <v>59</v>
      </c>
      <c r="B83" s="120" t="s">
        <v>5</v>
      </c>
      <c r="C83" s="120">
        <v>300</v>
      </c>
      <c r="D83" s="5">
        <f t="shared" si="9"/>
        <v>0</v>
      </c>
      <c r="E83" s="2">
        <f>E85+E87+E86</f>
        <v>0</v>
      </c>
      <c r="F83" s="2">
        <f>F85+F87+F86</f>
        <v>0</v>
      </c>
      <c r="G83" s="5">
        <f t="shared" si="10"/>
        <v>0</v>
      </c>
      <c r="H83" s="2">
        <f>H85+H87+H86</f>
        <v>0</v>
      </c>
      <c r="I83" s="4">
        <f>I85+I87+I86</f>
        <v>0</v>
      </c>
    </row>
    <row r="84" spans="1:9" ht="18.75">
      <c r="A84" s="116" t="s">
        <v>9</v>
      </c>
      <c r="B84" s="120"/>
      <c r="C84" s="120"/>
      <c r="D84" s="5"/>
      <c r="E84" s="2"/>
      <c r="F84" s="2"/>
      <c r="G84" s="5"/>
      <c r="H84" s="2"/>
      <c r="I84" s="4"/>
    </row>
    <row r="85" spans="1:9" ht="56.25">
      <c r="A85" s="116" t="s">
        <v>36</v>
      </c>
      <c r="B85" s="120">
        <v>244</v>
      </c>
      <c r="C85" s="120">
        <v>310</v>
      </c>
      <c r="D85" s="5">
        <f>E85+F85</f>
        <v>0</v>
      </c>
      <c r="E85" s="2"/>
      <c r="F85" s="2"/>
      <c r="G85" s="5">
        <f>H85+I85</f>
        <v>0</v>
      </c>
      <c r="H85" s="2"/>
      <c r="I85" s="4"/>
    </row>
    <row r="86" spans="1:9" ht="75">
      <c r="A86" s="116" t="s">
        <v>68</v>
      </c>
      <c r="B86" s="120">
        <v>244</v>
      </c>
      <c r="C86" s="120">
        <v>320</v>
      </c>
      <c r="D86" s="5">
        <f>E86+F86</f>
        <v>0</v>
      </c>
      <c r="E86" s="2"/>
      <c r="F86" s="2"/>
      <c r="G86" s="5">
        <f>H86+I86</f>
        <v>0</v>
      </c>
      <c r="H86" s="2"/>
      <c r="I86" s="4"/>
    </row>
    <row r="87" spans="1:9" ht="75">
      <c r="A87" s="116" t="s">
        <v>60</v>
      </c>
      <c r="B87" s="120" t="s">
        <v>5</v>
      </c>
      <c r="C87" s="120">
        <v>340</v>
      </c>
      <c r="D87" s="5">
        <f>E87+F87</f>
        <v>0</v>
      </c>
      <c r="E87" s="2">
        <f>E89+E90+E91+E92+E93+E94+E95</f>
        <v>0</v>
      </c>
      <c r="F87" s="2">
        <f>F89+F90+F91+F92+F93+F94+F95</f>
        <v>0</v>
      </c>
      <c r="G87" s="5">
        <f>H87+I87</f>
        <v>0</v>
      </c>
      <c r="H87" s="2">
        <f>H89+H90+H91+H92+H93+H94+H95</f>
        <v>0</v>
      </c>
      <c r="I87" s="4">
        <f>I89+I90+I91+I92+I93+I94+I95</f>
        <v>0</v>
      </c>
    </row>
    <row r="88" spans="1:9" ht="18.75">
      <c r="A88" s="116" t="s">
        <v>6</v>
      </c>
      <c r="B88" s="120"/>
      <c r="C88" s="120"/>
      <c r="D88" s="5"/>
      <c r="E88" s="2"/>
      <c r="F88" s="2"/>
      <c r="G88" s="5"/>
      <c r="H88" s="2"/>
      <c r="I88" s="4"/>
    </row>
    <row r="89" spans="1:9" ht="131.25">
      <c r="A89" s="116" t="s">
        <v>37</v>
      </c>
      <c r="B89" s="120">
        <v>244</v>
      </c>
      <c r="C89" s="120">
        <v>341</v>
      </c>
      <c r="D89" s="5">
        <f t="shared" ref="D89:D95" si="11">E89+F89</f>
        <v>0</v>
      </c>
      <c r="E89" s="2"/>
      <c r="F89" s="2"/>
      <c r="G89" s="5">
        <f t="shared" ref="G89:G95" si="12">H89+I89</f>
        <v>0</v>
      </c>
      <c r="H89" s="2"/>
      <c r="I89" s="4"/>
    </row>
    <row r="90" spans="1:9" ht="56.25">
      <c r="A90" s="116" t="s">
        <v>38</v>
      </c>
      <c r="B90" s="120">
        <v>244</v>
      </c>
      <c r="C90" s="120">
        <v>342</v>
      </c>
      <c r="D90" s="5">
        <f t="shared" si="11"/>
        <v>0</v>
      </c>
      <c r="E90" s="2"/>
      <c r="F90" s="2"/>
      <c r="G90" s="5">
        <f t="shared" si="12"/>
        <v>0</v>
      </c>
      <c r="H90" s="2"/>
      <c r="I90" s="4"/>
    </row>
    <row r="91" spans="1:9" ht="75">
      <c r="A91" s="116" t="s">
        <v>39</v>
      </c>
      <c r="B91" s="120">
        <v>244</v>
      </c>
      <c r="C91" s="120">
        <v>343</v>
      </c>
      <c r="D91" s="5">
        <f t="shared" si="11"/>
        <v>0</v>
      </c>
      <c r="E91" s="2"/>
      <c r="F91" s="2"/>
      <c r="G91" s="5">
        <f t="shared" si="12"/>
        <v>0</v>
      </c>
      <c r="H91" s="2"/>
      <c r="I91" s="4"/>
    </row>
    <row r="92" spans="1:9" ht="75">
      <c r="A92" s="116" t="s">
        <v>40</v>
      </c>
      <c r="B92" s="120">
        <v>244</v>
      </c>
      <c r="C92" s="120">
        <v>344</v>
      </c>
      <c r="D92" s="5">
        <f t="shared" si="11"/>
        <v>0</v>
      </c>
      <c r="E92" s="2"/>
      <c r="F92" s="2"/>
      <c r="G92" s="5">
        <f t="shared" si="12"/>
        <v>0</v>
      </c>
      <c r="H92" s="2"/>
      <c r="I92" s="4"/>
    </row>
    <row r="93" spans="1:9" ht="56.25">
      <c r="A93" s="116" t="s">
        <v>41</v>
      </c>
      <c r="B93" s="120">
        <v>244</v>
      </c>
      <c r="C93" s="120">
        <v>345</v>
      </c>
      <c r="D93" s="5">
        <f t="shared" si="11"/>
        <v>0</v>
      </c>
      <c r="E93" s="2"/>
      <c r="F93" s="2"/>
      <c r="G93" s="5">
        <f t="shared" si="12"/>
        <v>0</v>
      </c>
      <c r="H93" s="2"/>
      <c r="I93" s="4"/>
    </row>
    <row r="94" spans="1:9" ht="75">
      <c r="A94" s="116" t="s">
        <v>42</v>
      </c>
      <c r="B94" s="120">
        <v>244</v>
      </c>
      <c r="C94" s="120">
        <v>346</v>
      </c>
      <c r="D94" s="5">
        <f t="shared" si="11"/>
        <v>0</v>
      </c>
      <c r="E94" s="2"/>
      <c r="F94" s="2"/>
      <c r="G94" s="5">
        <f t="shared" si="12"/>
        <v>0</v>
      </c>
      <c r="H94" s="2"/>
      <c r="I94" s="4"/>
    </row>
    <row r="95" spans="1:9" ht="113.25" thickBot="1">
      <c r="A95" s="32" t="s">
        <v>43</v>
      </c>
      <c r="B95" s="33">
        <v>244</v>
      </c>
      <c r="C95" s="33">
        <v>349</v>
      </c>
      <c r="D95" s="34">
        <f t="shared" si="11"/>
        <v>0</v>
      </c>
      <c r="E95" s="35"/>
      <c r="F95" s="35"/>
      <c r="G95" s="34">
        <f t="shared" si="12"/>
        <v>0</v>
      </c>
      <c r="H95" s="35"/>
      <c r="I95" s="100"/>
    </row>
    <row r="96" spans="1:9" ht="37.5">
      <c r="A96" s="29" t="s">
        <v>52</v>
      </c>
      <c r="B96" s="152"/>
      <c r="C96" s="152"/>
      <c r="D96" s="10"/>
      <c r="E96" s="152"/>
      <c r="F96" s="152"/>
    </row>
    <row r="97" spans="1:6" ht="18.75">
      <c r="A97" s="29"/>
      <c r="B97" s="159" t="s">
        <v>53</v>
      </c>
      <c r="C97" s="159"/>
      <c r="D97" s="10"/>
      <c r="E97" s="159" t="s">
        <v>54</v>
      </c>
      <c r="F97" s="159"/>
    </row>
    <row r="98" spans="1:6" ht="18.75">
      <c r="A98" s="29"/>
      <c r="B98" s="10"/>
      <c r="C98" s="10"/>
      <c r="D98" s="10"/>
      <c r="E98" s="10"/>
      <c r="F98" s="10"/>
    </row>
    <row r="99" spans="1:6" ht="37.5">
      <c r="A99" s="29" t="s">
        <v>55</v>
      </c>
      <c r="B99" s="152"/>
      <c r="C99" s="152"/>
      <c r="D99" s="10"/>
      <c r="E99" s="152"/>
      <c r="F99" s="152"/>
    </row>
    <row r="100" spans="1:6" ht="18.75">
      <c r="A100" s="29"/>
      <c r="B100" s="159" t="s">
        <v>53</v>
      </c>
      <c r="C100" s="159"/>
      <c r="D100" s="10"/>
      <c r="E100" s="159" t="s">
        <v>54</v>
      </c>
      <c r="F100" s="159"/>
    </row>
    <row r="101" spans="1:6" ht="18.75">
      <c r="A101" s="29"/>
      <c r="B101" s="117"/>
      <c r="C101" s="117"/>
      <c r="D101" s="10"/>
      <c r="E101" s="117"/>
      <c r="F101" s="117"/>
    </row>
    <row r="102" spans="1:6" ht="18.75">
      <c r="A102" s="29" t="s">
        <v>56</v>
      </c>
      <c r="B102" s="152"/>
      <c r="C102" s="152"/>
      <c r="D102" s="10"/>
      <c r="E102" s="152"/>
      <c r="F102" s="152"/>
    </row>
    <row r="103" spans="1:6" ht="18.75">
      <c r="A103" s="29"/>
      <c r="B103" s="159" t="s">
        <v>53</v>
      </c>
      <c r="C103" s="159"/>
      <c r="D103" s="10"/>
      <c r="E103" s="159" t="s">
        <v>54</v>
      </c>
      <c r="F103" s="159"/>
    </row>
    <row r="104" spans="1:6" ht="18.75">
      <c r="A104" s="29" t="s">
        <v>57</v>
      </c>
      <c r="B104" s="10"/>
      <c r="C104" s="10"/>
      <c r="D104" s="10"/>
      <c r="E104" s="10"/>
      <c r="F104" s="10"/>
    </row>
    <row r="105" spans="1:6" ht="18.75">
      <c r="A105" s="160" t="s">
        <v>44</v>
      </c>
      <c r="B105" s="160"/>
      <c r="C105" s="10"/>
      <c r="D105" s="10"/>
      <c r="E105" s="10"/>
      <c r="F105" s="10"/>
    </row>
  </sheetData>
  <mergeCells count="30">
    <mergeCell ref="A1:I1"/>
    <mergeCell ref="A2:I2"/>
    <mergeCell ref="A5:A7"/>
    <mergeCell ref="B5:B7"/>
    <mergeCell ref="C5:C7"/>
    <mergeCell ref="D5:D7"/>
    <mergeCell ref="E5:F5"/>
    <mergeCell ref="G5:G7"/>
    <mergeCell ref="H5:I5"/>
    <mergeCell ref="B97:C97"/>
    <mergeCell ref="E97:F97"/>
    <mergeCell ref="H6:I6"/>
    <mergeCell ref="E6:F6"/>
    <mergeCell ref="A12:I12"/>
    <mergeCell ref="A31:A32"/>
    <mergeCell ref="A34:A35"/>
    <mergeCell ref="A54:I54"/>
    <mergeCell ref="A73:A74"/>
    <mergeCell ref="A76:A77"/>
    <mergeCell ref="B96:C96"/>
    <mergeCell ref="E96:F96"/>
    <mergeCell ref="B103:C103"/>
    <mergeCell ref="E103:F103"/>
    <mergeCell ref="A105:B105"/>
    <mergeCell ref="B99:C99"/>
    <mergeCell ref="E99:F99"/>
    <mergeCell ref="B100:C100"/>
    <mergeCell ref="E100:F100"/>
    <mergeCell ref="B102:C102"/>
    <mergeCell ref="E102:F102"/>
  </mergeCells>
  <pageMargins left="1.3779527559055118" right="0.39370078740157483" top="0.98425196850393704" bottom="0.78740157480314965" header="0.31496062992125984" footer="0.31496062992125984"/>
  <pageSetup paperSize="9" scale="75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7"/>
  <sheetViews>
    <sheetView topLeftCell="A43" zoomScaleNormal="100" workbookViewId="0">
      <selection activeCell="F88" sqref="F88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6" width="18.5703125" style="7" customWidth="1"/>
    <col min="7" max="16384" width="8.85546875" style="7"/>
  </cols>
  <sheetData>
    <row r="1" spans="1:6" ht="18.75">
      <c r="A1" s="150" t="s">
        <v>261</v>
      </c>
      <c r="B1" s="150"/>
      <c r="C1" s="150"/>
      <c r="D1" s="150"/>
      <c r="E1" s="150"/>
      <c r="F1" s="150"/>
    </row>
    <row r="2" spans="1:6" ht="18.75">
      <c r="A2" s="150" t="s">
        <v>277</v>
      </c>
      <c r="B2" s="150"/>
      <c r="C2" s="150"/>
      <c r="D2" s="150"/>
      <c r="E2" s="150"/>
      <c r="F2" s="150"/>
    </row>
    <row r="3" spans="1:6">
      <c r="A3" s="30"/>
    </row>
    <row r="4" spans="1:6" ht="19.5" thickBot="1">
      <c r="A4" s="6"/>
      <c r="F4" s="6" t="s">
        <v>51</v>
      </c>
    </row>
    <row r="5" spans="1:6" ht="52.9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197</v>
      </c>
      <c r="F5" s="168"/>
    </row>
    <row r="6" spans="1:6" ht="15.75">
      <c r="A6" s="170"/>
      <c r="B6" s="169"/>
      <c r="C6" s="171"/>
      <c r="D6" s="169"/>
      <c r="E6" s="172" t="s">
        <v>6</v>
      </c>
      <c r="F6" s="173"/>
    </row>
    <row r="7" spans="1:6" ht="221.25" thickBot="1">
      <c r="A7" s="154"/>
      <c r="B7" s="149"/>
      <c r="C7" s="156"/>
      <c r="D7" s="149"/>
      <c r="E7" s="37" t="s">
        <v>198</v>
      </c>
      <c r="F7" s="38" t="s">
        <v>199</v>
      </c>
    </row>
    <row r="8" spans="1:6" ht="15.7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</row>
    <row r="9" spans="1:6" ht="112.5">
      <c r="A9" s="3" t="s">
        <v>70</v>
      </c>
      <c r="B9" s="57" t="s">
        <v>5</v>
      </c>
      <c r="C9" s="1" t="s">
        <v>5</v>
      </c>
      <c r="D9" s="5">
        <f>E9+F9</f>
        <v>0</v>
      </c>
      <c r="E9" s="2">
        <v>0</v>
      </c>
      <c r="F9" s="4">
        <v>0</v>
      </c>
    </row>
    <row r="10" spans="1:6" ht="18.75">
      <c r="A10" s="3" t="s">
        <v>7</v>
      </c>
      <c r="B10" s="1" t="s">
        <v>5</v>
      </c>
      <c r="C10" s="1">
        <v>900</v>
      </c>
      <c r="D10" s="5">
        <f>E10+F10</f>
        <v>342543.15</v>
      </c>
      <c r="E10" s="2">
        <f>E13+E41+E55+E83</f>
        <v>342543.15</v>
      </c>
      <c r="F10" s="2">
        <f>F13+F41</f>
        <v>0</v>
      </c>
    </row>
    <row r="11" spans="1:6" ht="18.75">
      <c r="A11" s="3" t="s">
        <v>6</v>
      </c>
      <c r="B11" s="1"/>
      <c r="C11" s="1"/>
      <c r="D11" s="5"/>
      <c r="E11" s="2"/>
      <c r="F11" s="4"/>
    </row>
    <row r="12" spans="1:6" ht="33.6" customHeight="1">
      <c r="A12" s="165" t="s">
        <v>200</v>
      </c>
      <c r="B12" s="166"/>
      <c r="C12" s="166"/>
      <c r="D12" s="166"/>
      <c r="E12" s="166"/>
      <c r="F12" s="167"/>
    </row>
    <row r="13" spans="1:6" ht="18.75">
      <c r="A13" s="48" t="s">
        <v>8</v>
      </c>
      <c r="B13" s="49" t="s">
        <v>5</v>
      </c>
      <c r="C13" s="49">
        <v>200</v>
      </c>
      <c r="D13" s="5">
        <f t="shared" ref="D13:D45" si="0">E13+F13</f>
        <v>0</v>
      </c>
      <c r="E13" s="2">
        <f>E15+E18+E37</f>
        <v>0</v>
      </c>
      <c r="F13" s="2">
        <f>F15+F18+F37</f>
        <v>0</v>
      </c>
    </row>
    <row r="14" spans="1:6" ht="14.45" customHeight="1">
      <c r="A14" s="48" t="s">
        <v>9</v>
      </c>
      <c r="B14" s="49"/>
      <c r="C14" s="49"/>
      <c r="D14" s="5"/>
      <c r="E14" s="2"/>
      <c r="F14" s="2"/>
    </row>
    <row r="15" spans="1:6" ht="75">
      <c r="A15" s="48" t="s">
        <v>10</v>
      </c>
      <c r="B15" s="49" t="s">
        <v>5</v>
      </c>
      <c r="C15" s="49">
        <v>210</v>
      </c>
      <c r="D15" s="5">
        <f t="shared" si="0"/>
        <v>0</v>
      </c>
      <c r="E15" s="2">
        <f>E17</f>
        <v>0</v>
      </c>
      <c r="F15" s="2">
        <f>F17</f>
        <v>0</v>
      </c>
    </row>
    <row r="16" spans="1:6" ht="18.75">
      <c r="A16" s="48" t="s">
        <v>9</v>
      </c>
      <c r="B16" s="49"/>
      <c r="C16" s="49"/>
      <c r="D16" s="5"/>
      <c r="E16" s="2"/>
      <c r="F16" s="2"/>
    </row>
    <row r="17" spans="1:6" ht="93.75">
      <c r="A17" s="48" t="s">
        <v>201</v>
      </c>
      <c r="B17" s="49">
        <v>244</v>
      </c>
      <c r="C17" s="49">
        <v>214</v>
      </c>
      <c r="D17" s="5">
        <f>E17+F17</f>
        <v>0</v>
      </c>
      <c r="E17" s="2">
        <f>'гос.зад на 2020 год '!E116</f>
        <v>0</v>
      </c>
      <c r="F17" s="2">
        <v>0</v>
      </c>
    </row>
    <row r="18" spans="1:6" ht="37.5">
      <c r="A18" s="48" t="s">
        <v>14</v>
      </c>
      <c r="B18" s="49" t="s">
        <v>5</v>
      </c>
      <c r="C18" s="49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</row>
    <row r="19" spans="1:6" ht="18.75">
      <c r="A19" s="48" t="s">
        <v>9</v>
      </c>
      <c r="B19" s="49"/>
      <c r="C19" s="49"/>
      <c r="D19" s="5"/>
      <c r="E19" s="2"/>
      <c r="F19" s="2"/>
    </row>
    <row r="20" spans="1:6" ht="18.75">
      <c r="A20" s="48" t="s">
        <v>15</v>
      </c>
      <c r="B20" s="49">
        <v>244</v>
      </c>
      <c r="C20" s="49">
        <v>221</v>
      </c>
      <c r="D20" s="5">
        <f t="shared" si="0"/>
        <v>0</v>
      </c>
      <c r="E20" s="2">
        <f>'гос.зад на 2020 год '!E119</f>
        <v>0</v>
      </c>
      <c r="F20" s="2">
        <v>0</v>
      </c>
    </row>
    <row r="21" spans="1:6" ht="37.5">
      <c r="A21" s="48" t="s">
        <v>16</v>
      </c>
      <c r="B21" s="49">
        <v>244</v>
      </c>
      <c r="C21" s="49">
        <v>222</v>
      </c>
      <c r="D21" s="5">
        <f t="shared" si="0"/>
        <v>0</v>
      </c>
      <c r="E21" s="2">
        <f>'гос.зад на 2020 год '!E120</f>
        <v>0</v>
      </c>
      <c r="F21" s="2">
        <v>0</v>
      </c>
    </row>
    <row r="22" spans="1:6" ht="37.5">
      <c r="A22" s="48" t="s">
        <v>17</v>
      </c>
      <c r="B22" s="49" t="s">
        <v>5</v>
      </c>
      <c r="C22" s="49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</row>
    <row r="23" spans="1:6" ht="18.75">
      <c r="A23" s="48" t="s">
        <v>6</v>
      </c>
      <c r="B23" s="49"/>
      <c r="C23" s="49"/>
      <c r="D23" s="5"/>
      <c r="E23" s="2"/>
      <c r="F23" s="2"/>
    </row>
    <row r="24" spans="1:6" ht="56.25">
      <c r="A24" s="48" t="s">
        <v>18</v>
      </c>
      <c r="B24" s="49">
        <v>244</v>
      </c>
      <c r="C24" s="49">
        <v>223</v>
      </c>
      <c r="D24" s="5">
        <f t="shared" si="0"/>
        <v>0</v>
      </c>
      <c r="E24" s="2">
        <f>'гос.зад на 2020 год '!E123</f>
        <v>0</v>
      </c>
      <c r="F24" s="2">
        <v>0</v>
      </c>
    </row>
    <row r="25" spans="1:6" ht="37.5">
      <c r="A25" s="48" t="s">
        <v>19</v>
      </c>
      <c r="B25" s="49">
        <v>244</v>
      </c>
      <c r="C25" s="49">
        <v>223</v>
      </c>
      <c r="D25" s="5">
        <f t="shared" si="0"/>
        <v>0</v>
      </c>
      <c r="E25" s="2">
        <f>'гос.зад на 2020 год '!E124</f>
        <v>0</v>
      </c>
      <c r="F25" s="2">
        <v>0</v>
      </c>
    </row>
    <row r="26" spans="1:6" ht="75.599999999999994" customHeight="1">
      <c r="A26" s="48" t="s">
        <v>20</v>
      </c>
      <c r="B26" s="49">
        <v>244</v>
      </c>
      <c r="C26" s="49">
        <v>223</v>
      </c>
      <c r="D26" s="5">
        <f t="shared" si="0"/>
        <v>0</v>
      </c>
      <c r="E26" s="2">
        <f>'гос.зад на 2020 год '!E125</f>
        <v>0</v>
      </c>
      <c r="F26" s="2">
        <v>0</v>
      </c>
    </row>
    <row r="27" spans="1:6" ht="75">
      <c r="A27" s="48" t="s">
        <v>21</v>
      </c>
      <c r="B27" s="49">
        <v>244</v>
      </c>
      <c r="C27" s="49">
        <v>223</v>
      </c>
      <c r="D27" s="5">
        <f t="shared" si="0"/>
        <v>0</v>
      </c>
      <c r="E27" s="2">
        <f>'гос.зад на 2020 год '!E126</f>
        <v>0</v>
      </c>
      <c r="F27" s="2">
        <v>0</v>
      </c>
    </row>
    <row r="28" spans="1:6" ht="56.25">
      <c r="A28" s="48" t="s">
        <v>22</v>
      </c>
      <c r="B28" s="49">
        <v>244</v>
      </c>
      <c r="C28" s="49">
        <v>223</v>
      </c>
      <c r="D28" s="5">
        <f t="shared" si="0"/>
        <v>0</v>
      </c>
      <c r="E28" s="2">
        <f>'гос.зад на 2020 год '!E127</f>
        <v>0</v>
      </c>
      <c r="F28" s="2">
        <v>0</v>
      </c>
    </row>
    <row r="29" spans="1:6" ht="142.15" customHeight="1">
      <c r="A29" s="48" t="s">
        <v>23</v>
      </c>
      <c r="B29" s="49">
        <v>244</v>
      </c>
      <c r="C29" s="49">
        <v>224</v>
      </c>
      <c r="D29" s="5">
        <f t="shared" si="0"/>
        <v>0</v>
      </c>
      <c r="E29" s="2">
        <f>'гос.зад на 2020 год '!E128</f>
        <v>0</v>
      </c>
      <c r="F29" s="2">
        <v>0</v>
      </c>
    </row>
    <row r="30" spans="1:6" ht="56.25">
      <c r="A30" s="48" t="s">
        <v>24</v>
      </c>
      <c r="B30" s="49" t="s">
        <v>5</v>
      </c>
      <c r="C30" s="49">
        <v>225</v>
      </c>
      <c r="D30" s="2">
        <f>D31+D32</f>
        <v>0</v>
      </c>
      <c r="E30" s="2">
        <f>E31+E32</f>
        <v>0</v>
      </c>
      <c r="F30" s="2">
        <f>F31+F32</f>
        <v>0</v>
      </c>
    </row>
    <row r="31" spans="1:6" ht="18.75">
      <c r="A31" s="151" t="s">
        <v>6</v>
      </c>
      <c r="B31" s="49">
        <v>243</v>
      </c>
      <c r="C31" s="49">
        <v>225</v>
      </c>
      <c r="D31" s="5">
        <f t="shared" si="0"/>
        <v>0</v>
      </c>
      <c r="E31" s="2">
        <f>'гос.зад на 2020 год '!E130</f>
        <v>0</v>
      </c>
      <c r="F31" s="2">
        <v>0</v>
      </c>
    </row>
    <row r="32" spans="1:6" ht="18.75">
      <c r="A32" s="151"/>
      <c r="B32" s="49">
        <v>244</v>
      </c>
      <c r="C32" s="49">
        <v>225</v>
      </c>
      <c r="D32" s="5">
        <f t="shared" si="0"/>
        <v>0</v>
      </c>
      <c r="E32" s="2">
        <f>'гос.зад на 2020 год '!E131</f>
        <v>0</v>
      </c>
      <c r="F32" s="2">
        <v>0</v>
      </c>
    </row>
    <row r="33" spans="1:6" ht="37.5">
      <c r="A33" s="48" t="s">
        <v>58</v>
      </c>
      <c r="B33" s="49" t="s">
        <v>5</v>
      </c>
      <c r="C33" s="49">
        <v>226</v>
      </c>
      <c r="D33" s="5">
        <f t="shared" si="0"/>
        <v>0</v>
      </c>
      <c r="E33" s="2">
        <f>E34+E35</f>
        <v>0</v>
      </c>
      <c r="F33" s="2">
        <f>F34+F35</f>
        <v>0</v>
      </c>
    </row>
    <row r="34" spans="1:6" ht="18.75">
      <c r="A34" s="151" t="s">
        <v>6</v>
      </c>
      <c r="B34" s="49">
        <v>243</v>
      </c>
      <c r="C34" s="49">
        <v>226</v>
      </c>
      <c r="D34" s="5">
        <f t="shared" si="0"/>
        <v>0</v>
      </c>
      <c r="E34" s="2">
        <f>'гос.зад на 2020 год '!E133</f>
        <v>0</v>
      </c>
      <c r="F34" s="2">
        <v>0</v>
      </c>
    </row>
    <row r="35" spans="1:6" ht="18.75">
      <c r="A35" s="151"/>
      <c r="B35" s="49">
        <v>244</v>
      </c>
      <c r="C35" s="49">
        <v>226</v>
      </c>
      <c r="D35" s="5">
        <f t="shared" si="0"/>
        <v>0</v>
      </c>
      <c r="E35" s="2">
        <f>'гос.зад на 2020 год '!E134</f>
        <v>0</v>
      </c>
      <c r="F35" s="2">
        <v>0</v>
      </c>
    </row>
    <row r="36" spans="1:6" ht="18.75">
      <c r="A36" s="48" t="s">
        <v>25</v>
      </c>
      <c r="B36" s="49">
        <v>244</v>
      </c>
      <c r="C36" s="49">
        <v>227</v>
      </c>
      <c r="D36" s="5">
        <f t="shared" si="0"/>
        <v>0</v>
      </c>
      <c r="E36" s="2">
        <f>'гос.зад на 2020 год '!E135</f>
        <v>0</v>
      </c>
      <c r="F36" s="2">
        <v>0</v>
      </c>
    </row>
    <row r="37" spans="1:6" ht="18.75">
      <c r="A37" s="48" t="s">
        <v>30</v>
      </c>
      <c r="B37" s="49" t="s">
        <v>5</v>
      </c>
      <c r="C37" s="49">
        <v>290</v>
      </c>
      <c r="D37" s="5">
        <f t="shared" si="0"/>
        <v>0</v>
      </c>
      <c r="E37" s="2">
        <f>E39+E40</f>
        <v>0</v>
      </c>
      <c r="F37" s="2">
        <f>F39+F40</f>
        <v>0</v>
      </c>
    </row>
    <row r="38" spans="1:6" ht="18.75">
      <c r="A38" s="48" t="s">
        <v>9</v>
      </c>
      <c r="B38" s="49"/>
      <c r="C38" s="49"/>
      <c r="D38" s="5">
        <f t="shared" si="0"/>
        <v>0</v>
      </c>
      <c r="E38" s="2"/>
      <c r="F38" s="2"/>
    </row>
    <row r="39" spans="1:6" ht="56.25">
      <c r="A39" s="48" t="s">
        <v>34</v>
      </c>
      <c r="B39" s="49">
        <v>244</v>
      </c>
      <c r="C39" s="49">
        <v>296</v>
      </c>
      <c r="D39" s="5">
        <f t="shared" si="0"/>
        <v>0</v>
      </c>
      <c r="E39" s="2">
        <f>'гос.зад на 2020 год '!E138</f>
        <v>0</v>
      </c>
      <c r="F39" s="2">
        <v>0</v>
      </c>
    </row>
    <row r="40" spans="1:6" ht="56.25">
      <c r="A40" s="48" t="s">
        <v>35</v>
      </c>
      <c r="B40" s="49">
        <v>244</v>
      </c>
      <c r="C40" s="49">
        <v>297</v>
      </c>
      <c r="D40" s="5">
        <f t="shared" si="0"/>
        <v>0</v>
      </c>
      <c r="E40" s="2">
        <f>'гос.зад на 2020 год '!E139</f>
        <v>0</v>
      </c>
      <c r="F40" s="2">
        <v>0</v>
      </c>
    </row>
    <row r="41" spans="1:6" ht="56.25">
      <c r="A41" s="48" t="s">
        <v>59</v>
      </c>
      <c r="B41" s="49" t="s">
        <v>5</v>
      </c>
      <c r="C41" s="49">
        <v>300</v>
      </c>
      <c r="D41" s="5">
        <f t="shared" si="0"/>
        <v>0</v>
      </c>
      <c r="E41" s="2">
        <f>E43+E45+E44</f>
        <v>0</v>
      </c>
      <c r="F41" s="2">
        <f>F43+F45+F44</f>
        <v>0</v>
      </c>
    </row>
    <row r="42" spans="1:6" ht="18.75">
      <c r="A42" s="48" t="s">
        <v>9</v>
      </c>
      <c r="B42" s="49"/>
      <c r="C42" s="49"/>
      <c r="D42" s="5"/>
      <c r="E42" s="2"/>
      <c r="F42" s="2"/>
    </row>
    <row r="43" spans="1:6" ht="58.5" customHeight="1">
      <c r="A43" s="48" t="s">
        <v>36</v>
      </c>
      <c r="B43" s="49">
        <v>244</v>
      </c>
      <c r="C43" s="49">
        <v>310</v>
      </c>
      <c r="D43" s="5">
        <f t="shared" si="0"/>
        <v>0</v>
      </c>
      <c r="E43" s="2">
        <f>'гос.зад на 2020 год '!E142</f>
        <v>0</v>
      </c>
      <c r="F43" s="2">
        <v>0</v>
      </c>
    </row>
    <row r="44" spans="1:6" ht="75">
      <c r="A44" s="48" t="s">
        <v>68</v>
      </c>
      <c r="B44" s="49">
        <v>244</v>
      </c>
      <c r="C44" s="49">
        <v>320</v>
      </c>
      <c r="D44" s="5">
        <f t="shared" si="0"/>
        <v>0</v>
      </c>
      <c r="E44" s="2">
        <f>'гос.зад на 2020 год '!E143</f>
        <v>0</v>
      </c>
      <c r="F44" s="2">
        <v>0</v>
      </c>
    </row>
    <row r="45" spans="1:6" ht="75">
      <c r="A45" s="48" t="s">
        <v>60</v>
      </c>
      <c r="B45" s="49" t="s">
        <v>5</v>
      </c>
      <c r="C45" s="49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</row>
    <row r="46" spans="1:6" ht="18.75">
      <c r="A46" s="48" t="s">
        <v>6</v>
      </c>
      <c r="B46" s="49"/>
      <c r="C46" s="49"/>
      <c r="D46" s="5"/>
      <c r="E46" s="2"/>
      <c r="F46" s="2"/>
    </row>
    <row r="47" spans="1:6" ht="131.25">
      <c r="A47" s="48" t="s">
        <v>37</v>
      </c>
      <c r="B47" s="49">
        <v>244</v>
      </c>
      <c r="C47" s="49">
        <v>341</v>
      </c>
      <c r="D47" s="5">
        <f t="shared" ref="D47:D53" si="1">E47+F47</f>
        <v>0</v>
      </c>
      <c r="E47" s="2">
        <f>'гос.зад на 2020 год '!E146</f>
        <v>0</v>
      </c>
      <c r="F47" s="2">
        <v>0</v>
      </c>
    </row>
    <row r="48" spans="1:6" ht="56.25">
      <c r="A48" s="48" t="s">
        <v>38</v>
      </c>
      <c r="B48" s="49">
        <v>244</v>
      </c>
      <c r="C48" s="49">
        <v>342</v>
      </c>
      <c r="D48" s="5">
        <f t="shared" si="1"/>
        <v>0</v>
      </c>
      <c r="E48" s="2">
        <f>'гос.зад на 2020 год '!E147</f>
        <v>0</v>
      </c>
      <c r="F48" s="2">
        <v>0</v>
      </c>
    </row>
    <row r="49" spans="1:6" ht="75">
      <c r="A49" s="48" t="s">
        <v>39</v>
      </c>
      <c r="B49" s="49">
        <v>244</v>
      </c>
      <c r="C49" s="49">
        <v>343</v>
      </c>
      <c r="D49" s="5">
        <f t="shared" si="1"/>
        <v>0</v>
      </c>
      <c r="E49" s="2">
        <f>'гос.зад на 2020 год '!E148</f>
        <v>0</v>
      </c>
      <c r="F49" s="2">
        <v>0</v>
      </c>
    </row>
    <row r="50" spans="1:6" ht="75">
      <c r="A50" s="48" t="s">
        <v>40</v>
      </c>
      <c r="B50" s="49">
        <v>244</v>
      </c>
      <c r="C50" s="49">
        <v>344</v>
      </c>
      <c r="D50" s="5">
        <f t="shared" si="1"/>
        <v>0</v>
      </c>
      <c r="E50" s="2">
        <f>'гос.зад на 2020 год '!E149</f>
        <v>0</v>
      </c>
      <c r="F50" s="2">
        <v>0</v>
      </c>
    </row>
    <row r="51" spans="1:6" ht="56.25">
      <c r="A51" s="48" t="s">
        <v>41</v>
      </c>
      <c r="B51" s="49">
        <v>244</v>
      </c>
      <c r="C51" s="49">
        <v>345</v>
      </c>
      <c r="D51" s="5">
        <f t="shared" si="1"/>
        <v>0</v>
      </c>
      <c r="E51" s="2">
        <f>'гос.зад на 2020 год '!E150</f>
        <v>0</v>
      </c>
      <c r="F51" s="2">
        <v>0</v>
      </c>
    </row>
    <row r="52" spans="1:6" ht="75">
      <c r="A52" s="48" t="s">
        <v>42</v>
      </c>
      <c r="B52" s="49">
        <v>244</v>
      </c>
      <c r="C52" s="49">
        <v>346</v>
      </c>
      <c r="D52" s="5">
        <f t="shared" si="1"/>
        <v>0</v>
      </c>
      <c r="E52" s="2">
        <f>'гос.зад на 2020 год '!E151</f>
        <v>0</v>
      </c>
      <c r="F52" s="2">
        <v>0</v>
      </c>
    </row>
    <row r="53" spans="1:6" ht="112.5">
      <c r="A53" s="48" t="s">
        <v>43</v>
      </c>
      <c r="B53" s="49">
        <v>244</v>
      </c>
      <c r="C53" s="49">
        <v>349</v>
      </c>
      <c r="D53" s="5">
        <f t="shared" si="1"/>
        <v>0</v>
      </c>
      <c r="E53" s="2">
        <f>'гос.зад на 2020 год '!E152</f>
        <v>0</v>
      </c>
      <c r="F53" s="2">
        <v>0</v>
      </c>
    </row>
    <row r="54" spans="1:6" ht="32.450000000000003" customHeight="1">
      <c r="A54" s="165" t="s">
        <v>202</v>
      </c>
      <c r="B54" s="166"/>
      <c r="C54" s="166"/>
      <c r="D54" s="166"/>
      <c r="E54" s="166"/>
      <c r="F54" s="167"/>
    </row>
    <row r="55" spans="1:6" ht="18.75">
      <c r="A55" s="48" t="s">
        <v>8</v>
      </c>
      <c r="B55" s="49" t="s">
        <v>5</v>
      </c>
      <c r="C55" s="49">
        <v>200</v>
      </c>
      <c r="D55" s="5">
        <f>E55+F55</f>
        <v>333243.15000000002</v>
      </c>
      <c r="E55" s="2">
        <f>E57+E60+E79</f>
        <v>333243.15000000002</v>
      </c>
      <c r="F55" s="2">
        <f>F57+F60+F79</f>
        <v>0</v>
      </c>
    </row>
    <row r="56" spans="1:6" ht="18.75">
      <c r="A56" s="48" t="s">
        <v>9</v>
      </c>
      <c r="B56" s="49"/>
      <c r="C56" s="49"/>
      <c r="D56" s="5"/>
      <c r="E56" s="2"/>
      <c r="F56" s="2"/>
    </row>
    <row r="57" spans="1:6" ht="75">
      <c r="A57" s="48" t="s">
        <v>10</v>
      </c>
      <c r="B57" s="49" t="s">
        <v>5</v>
      </c>
      <c r="C57" s="49">
        <v>210</v>
      </c>
      <c r="D57" s="5">
        <f>E57+F57</f>
        <v>0</v>
      </c>
      <c r="E57" s="2">
        <f>E59</f>
        <v>0</v>
      </c>
      <c r="F57" s="2">
        <f>F59</f>
        <v>0</v>
      </c>
    </row>
    <row r="58" spans="1:6" ht="18.75">
      <c r="A58" s="48" t="s">
        <v>9</v>
      </c>
      <c r="B58" s="49"/>
      <c r="C58" s="49"/>
      <c r="D58" s="5"/>
      <c r="E58" s="2"/>
      <c r="F58" s="2"/>
    </row>
    <row r="59" spans="1:6" ht="93.75">
      <c r="A59" s="48" t="s">
        <v>201</v>
      </c>
      <c r="B59" s="49">
        <v>244</v>
      </c>
      <c r="C59" s="49">
        <v>214</v>
      </c>
      <c r="D59" s="5">
        <f>E59+F59</f>
        <v>0</v>
      </c>
      <c r="E59" s="2">
        <f>'гос.зад на 2020 год '!E158</f>
        <v>0</v>
      </c>
      <c r="F59" s="2">
        <v>0</v>
      </c>
    </row>
    <row r="60" spans="1:6" ht="37.5">
      <c r="A60" s="48" t="s">
        <v>14</v>
      </c>
      <c r="B60" s="49" t="s">
        <v>5</v>
      </c>
      <c r="C60" s="49">
        <v>220</v>
      </c>
      <c r="D60" s="5">
        <f>E60+F60</f>
        <v>333243.15000000002</v>
      </c>
      <c r="E60" s="2">
        <f>E62+E63+E64+E71+E72+E75+E78</f>
        <v>333243.15000000002</v>
      </c>
      <c r="F60" s="2">
        <f>F62+F63+F64+F71+F72+F75+F78</f>
        <v>0</v>
      </c>
    </row>
    <row r="61" spans="1:6" ht="18.75">
      <c r="A61" s="48" t="s">
        <v>9</v>
      </c>
      <c r="B61" s="49"/>
      <c r="C61" s="49"/>
      <c r="D61" s="5"/>
      <c r="E61" s="2"/>
      <c r="F61" s="2"/>
    </row>
    <row r="62" spans="1:6" ht="18.75">
      <c r="A62" s="48" t="s">
        <v>15</v>
      </c>
      <c r="B62" s="49">
        <v>244</v>
      </c>
      <c r="C62" s="49">
        <v>221</v>
      </c>
      <c r="D62" s="5">
        <f>E62+F62</f>
        <v>12000</v>
      </c>
      <c r="E62" s="2">
        <f>'гос.зад на 2020 год '!E161</f>
        <v>12000</v>
      </c>
      <c r="F62" s="2">
        <v>0</v>
      </c>
    </row>
    <row r="63" spans="1:6" ht="37.5">
      <c r="A63" s="48" t="s">
        <v>16</v>
      </c>
      <c r="B63" s="49">
        <v>244</v>
      </c>
      <c r="C63" s="49">
        <v>222</v>
      </c>
      <c r="D63" s="5">
        <f>E63+F63</f>
        <v>0</v>
      </c>
      <c r="E63" s="2">
        <f>'гос.зад на 2020 год '!E162</f>
        <v>0</v>
      </c>
      <c r="F63" s="2">
        <v>0</v>
      </c>
    </row>
    <row r="64" spans="1:6" ht="37.5">
      <c r="A64" s="48" t="s">
        <v>17</v>
      </c>
      <c r="B64" s="49" t="s">
        <v>5</v>
      </c>
      <c r="C64" s="49">
        <v>223</v>
      </c>
      <c r="D64" s="5">
        <f>E64+F64</f>
        <v>87409.76</v>
      </c>
      <c r="E64" s="2">
        <f>E66+E67+E68+E69+E70</f>
        <v>87409.76</v>
      </c>
      <c r="F64" s="2">
        <f>F66+F67+F68+F69+F70</f>
        <v>0</v>
      </c>
    </row>
    <row r="65" spans="1:6" ht="18.75">
      <c r="A65" s="48" t="s">
        <v>6</v>
      </c>
      <c r="B65" s="49"/>
      <c r="C65" s="49"/>
      <c r="D65" s="5"/>
      <c r="E65" s="2"/>
      <c r="F65" s="2"/>
    </row>
    <row r="66" spans="1:6" ht="56.25">
      <c r="A66" s="48" t="s">
        <v>18</v>
      </c>
      <c r="B66" s="49">
        <v>244</v>
      </c>
      <c r="C66" s="49">
        <v>223</v>
      </c>
      <c r="D66" s="5">
        <f t="shared" ref="D66:D71" si="2">E66+F66</f>
        <v>0</v>
      </c>
      <c r="E66" s="2">
        <f>'гос.зад на 2020 год '!E165</f>
        <v>0</v>
      </c>
      <c r="F66" s="2">
        <v>0</v>
      </c>
    </row>
    <row r="67" spans="1:6" ht="37.5">
      <c r="A67" s="48" t="s">
        <v>19</v>
      </c>
      <c r="B67" s="49">
        <v>244</v>
      </c>
      <c r="C67" s="49">
        <v>223</v>
      </c>
      <c r="D67" s="5">
        <f t="shared" si="2"/>
        <v>61370</v>
      </c>
      <c r="E67" s="2">
        <f>'гос.зад на 2020 год '!E166</f>
        <v>61370</v>
      </c>
      <c r="F67" s="2">
        <v>0</v>
      </c>
    </row>
    <row r="68" spans="1:6" ht="75">
      <c r="A68" s="48" t="s">
        <v>20</v>
      </c>
      <c r="B68" s="49">
        <v>244</v>
      </c>
      <c r="C68" s="49">
        <v>223</v>
      </c>
      <c r="D68" s="5">
        <f t="shared" si="2"/>
        <v>13650</v>
      </c>
      <c r="E68" s="2">
        <f>'гос.зад на 2020 год '!E167</f>
        <v>13650</v>
      </c>
      <c r="F68" s="2">
        <v>0</v>
      </c>
    </row>
    <row r="69" spans="1:6" ht="75">
      <c r="A69" s="48" t="s">
        <v>21</v>
      </c>
      <c r="B69" s="49">
        <v>244</v>
      </c>
      <c r="C69" s="49">
        <v>223</v>
      </c>
      <c r="D69" s="5">
        <f t="shared" si="2"/>
        <v>800</v>
      </c>
      <c r="E69" s="2">
        <f>'гос.зад на 2020 год '!E168</f>
        <v>800</v>
      </c>
      <c r="F69" s="2">
        <v>0</v>
      </c>
    </row>
    <row r="70" spans="1:6" ht="56.25">
      <c r="A70" s="48" t="s">
        <v>22</v>
      </c>
      <c r="B70" s="49">
        <v>244</v>
      </c>
      <c r="C70" s="49">
        <v>223</v>
      </c>
      <c r="D70" s="5">
        <f t="shared" si="2"/>
        <v>11589.76</v>
      </c>
      <c r="E70" s="2">
        <f>'гос.зад на 2020 год '!E169</f>
        <v>11589.76</v>
      </c>
      <c r="F70" s="2">
        <v>0</v>
      </c>
    </row>
    <row r="71" spans="1:6" ht="168.75">
      <c r="A71" s="48" t="s">
        <v>23</v>
      </c>
      <c r="B71" s="49">
        <v>244</v>
      </c>
      <c r="C71" s="49">
        <v>224</v>
      </c>
      <c r="D71" s="5">
        <f t="shared" si="2"/>
        <v>0</v>
      </c>
      <c r="E71" s="2">
        <f>'гос.зад на 2020 год '!E170</f>
        <v>0</v>
      </c>
      <c r="F71" s="2">
        <v>0</v>
      </c>
    </row>
    <row r="72" spans="1:6" ht="56.25">
      <c r="A72" s="48" t="s">
        <v>24</v>
      </c>
      <c r="B72" s="49" t="s">
        <v>5</v>
      </c>
      <c r="C72" s="49">
        <v>225</v>
      </c>
      <c r="D72" s="2">
        <f>D73+D74</f>
        <v>53961.72</v>
      </c>
      <c r="E72" s="2">
        <f>E73+E74</f>
        <v>53961.72</v>
      </c>
      <c r="F72" s="2">
        <f>F73+F74</f>
        <v>0</v>
      </c>
    </row>
    <row r="73" spans="1:6" ht="18.75">
      <c r="A73" s="151" t="s">
        <v>6</v>
      </c>
      <c r="B73" s="49">
        <v>243</v>
      </c>
      <c r="C73" s="49">
        <v>225</v>
      </c>
      <c r="D73" s="5">
        <f t="shared" ref="D73:D83" si="3">E73+F73</f>
        <v>0</v>
      </c>
      <c r="E73" s="2">
        <f>'гос.зад на 2020 год '!E172</f>
        <v>0</v>
      </c>
      <c r="F73" s="2">
        <v>0</v>
      </c>
    </row>
    <row r="74" spans="1:6" ht="18.75">
      <c r="A74" s="151"/>
      <c r="B74" s="49">
        <v>244</v>
      </c>
      <c r="C74" s="49">
        <v>225</v>
      </c>
      <c r="D74" s="5">
        <f t="shared" si="3"/>
        <v>53961.72</v>
      </c>
      <c r="E74" s="2">
        <f>'гос.зад на 2020 год '!E173</f>
        <v>53961.72</v>
      </c>
      <c r="F74" s="2">
        <v>0</v>
      </c>
    </row>
    <row r="75" spans="1:6" ht="37.5">
      <c r="A75" s="48" t="s">
        <v>58</v>
      </c>
      <c r="B75" s="49" t="s">
        <v>5</v>
      </c>
      <c r="C75" s="49">
        <v>226</v>
      </c>
      <c r="D75" s="5">
        <f t="shared" si="3"/>
        <v>179871.67</v>
      </c>
      <c r="E75" s="2">
        <f>E76+E77</f>
        <v>179871.67</v>
      </c>
      <c r="F75" s="2">
        <f>F76+F77</f>
        <v>0</v>
      </c>
    </row>
    <row r="76" spans="1:6" ht="18.75">
      <c r="A76" s="151" t="s">
        <v>6</v>
      </c>
      <c r="B76" s="49">
        <v>243</v>
      </c>
      <c r="C76" s="49">
        <v>226</v>
      </c>
      <c r="D76" s="5">
        <f t="shared" si="3"/>
        <v>0</v>
      </c>
      <c r="E76" s="2">
        <f>'гос.зад на 2020 год '!E175</f>
        <v>0</v>
      </c>
      <c r="F76" s="2">
        <v>0</v>
      </c>
    </row>
    <row r="77" spans="1:6" ht="18.75">
      <c r="A77" s="151"/>
      <c r="B77" s="49">
        <v>244</v>
      </c>
      <c r="C77" s="49">
        <v>226</v>
      </c>
      <c r="D77" s="5">
        <f t="shared" si="3"/>
        <v>179871.67</v>
      </c>
      <c r="E77" s="2">
        <f>'гос.зад на 2020 год '!E176</f>
        <v>179871.67</v>
      </c>
      <c r="F77" s="2">
        <v>0</v>
      </c>
    </row>
    <row r="78" spans="1:6" ht="18.75">
      <c r="A78" s="48" t="s">
        <v>25</v>
      </c>
      <c r="B78" s="49">
        <v>244</v>
      </c>
      <c r="C78" s="49">
        <v>227</v>
      </c>
      <c r="D78" s="5">
        <f t="shared" si="3"/>
        <v>0</v>
      </c>
      <c r="E78" s="2">
        <f>'гос.зад на 2020 год '!E177</f>
        <v>0</v>
      </c>
      <c r="F78" s="2">
        <v>0</v>
      </c>
    </row>
    <row r="79" spans="1:6" ht="18.75">
      <c r="A79" s="48" t="s">
        <v>30</v>
      </c>
      <c r="B79" s="49" t="s">
        <v>5</v>
      </c>
      <c r="C79" s="49">
        <v>290</v>
      </c>
      <c r="D79" s="5">
        <f t="shared" si="3"/>
        <v>0</v>
      </c>
      <c r="E79" s="2">
        <f>E81+E82</f>
        <v>0</v>
      </c>
      <c r="F79" s="2">
        <f>F81+F82</f>
        <v>0</v>
      </c>
    </row>
    <row r="80" spans="1:6" ht="18.75">
      <c r="A80" s="48" t="s">
        <v>9</v>
      </c>
      <c r="B80" s="49"/>
      <c r="C80" s="49"/>
      <c r="D80" s="5">
        <f t="shared" si="3"/>
        <v>0</v>
      </c>
      <c r="E80" s="2"/>
      <c r="F80" s="2"/>
    </row>
    <row r="81" spans="1:6" ht="56.25">
      <c r="A81" s="48" t="s">
        <v>34</v>
      </c>
      <c r="B81" s="49">
        <v>244</v>
      </c>
      <c r="C81" s="49">
        <v>296</v>
      </c>
      <c r="D81" s="5">
        <f t="shared" si="3"/>
        <v>0</v>
      </c>
      <c r="E81" s="2">
        <f>'гос.зад на 2020 год '!E180</f>
        <v>0</v>
      </c>
      <c r="F81" s="2">
        <v>0</v>
      </c>
    </row>
    <row r="82" spans="1:6" ht="56.25">
      <c r="A82" s="48" t="s">
        <v>35</v>
      </c>
      <c r="B82" s="49">
        <v>244</v>
      </c>
      <c r="C82" s="49">
        <v>297</v>
      </c>
      <c r="D82" s="5">
        <f t="shared" si="3"/>
        <v>0</v>
      </c>
      <c r="E82" s="2">
        <f>'гос.зад на 2020 год '!E181</f>
        <v>0</v>
      </c>
      <c r="F82" s="2">
        <v>0</v>
      </c>
    </row>
    <row r="83" spans="1:6" ht="56.25">
      <c r="A83" s="48" t="s">
        <v>59</v>
      </c>
      <c r="B83" s="49" t="s">
        <v>5</v>
      </c>
      <c r="C83" s="49">
        <v>300</v>
      </c>
      <c r="D83" s="5">
        <f t="shared" si="3"/>
        <v>9300</v>
      </c>
      <c r="E83" s="2">
        <f>E85+E87+E86</f>
        <v>9300</v>
      </c>
      <c r="F83" s="2">
        <f>F85+F87+F86</f>
        <v>0</v>
      </c>
    </row>
    <row r="84" spans="1:6" ht="18.75">
      <c r="A84" s="48" t="s">
        <v>9</v>
      </c>
      <c r="B84" s="49"/>
      <c r="C84" s="49"/>
      <c r="D84" s="5"/>
      <c r="E84" s="2"/>
      <c r="F84" s="2"/>
    </row>
    <row r="85" spans="1:6" ht="56.25">
      <c r="A85" s="48" t="s">
        <v>36</v>
      </c>
      <c r="B85" s="49">
        <v>244</v>
      </c>
      <c r="C85" s="49">
        <v>310</v>
      </c>
      <c r="D85" s="5">
        <f>E85+F85</f>
        <v>0</v>
      </c>
      <c r="E85" s="2">
        <f>'гос.зад на 2020 год '!E184</f>
        <v>0</v>
      </c>
      <c r="F85" s="2">
        <v>0</v>
      </c>
    </row>
    <row r="86" spans="1:6" ht="75">
      <c r="A86" s="48" t="s">
        <v>68</v>
      </c>
      <c r="B86" s="49">
        <v>244</v>
      </c>
      <c r="C86" s="49">
        <v>320</v>
      </c>
      <c r="D86" s="5">
        <f>E86+F86</f>
        <v>0</v>
      </c>
      <c r="E86" s="2">
        <f>'гос.зад на 2020 год '!E185</f>
        <v>0</v>
      </c>
      <c r="F86" s="2">
        <v>0</v>
      </c>
    </row>
    <row r="87" spans="1:6" ht="75">
      <c r="A87" s="48" t="s">
        <v>60</v>
      </c>
      <c r="B87" s="49" t="s">
        <v>5</v>
      </c>
      <c r="C87" s="49">
        <v>340</v>
      </c>
      <c r="D87" s="2">
        <f>D89+D90+D91+D92+D93+D94</f>
        <v>9300</v>
      </c>
      <c r="E87" s="2">
        <f>E89+E90+E91+E92+E93+E94</f>
        <v>9300</v>
      </c>
      <c r="F87" s="2">
        <f>F89+F90+F91+F92+F93+F94+E95</f>
        <v>0</v>
      </c>
    </row>
    <row r="88" spans="1:6" ht="18.75">
      <c r="A88" s="48" t="s">
        <v>6</v>
      </c>
      <c r="B88" s="49"/>
      <c r="C88" s="49"/>
      <c r="D88" s="5"/>
      <c r="E88" s="2"/>
      <c r="F88" s="2"/>
    </row>
    <row r="89" spans="1:6" ht="131.25">
      <c r="A89" s="48" t="s">
        <v>37</v>
      </c>
      <c r="B89" s="49">
        <v>244</v>
      </c>
      <c r="C89" s="49">
        <v>341</v>
      </c>
      <c r="D89" s="5">
        <f t="shared" ref="D89:D95" si="4">E89+F89</f>
        <v>0</v>
      </c>
      <c r="E89" s="2">
        <f>'гос.зад на 2020 год '!E188</f>
        <v>0</v>
      </c>
      <c r="F89" s="2">
        <v>0</v>
      </c>
    </row>
    <row r="90" spans="1:6" ht="56.25">
      <c r="A90" s="48" t="s">
        <v>38</v>
      </c>
      <c r="B90" s="49">
        <v>244</v>
      </c>
      <c r="C90" s="49">
        <v>342</v>
      </c>
      <c r="D90" s="5">
        <f t="shared" si="4"/>
        <v>0</v>
      </c>
      <c r="E90" s="2">
        <f>'гос.зад на 2020 год '!E189</f>
        <v>0</v>
      </c>
      <c r="F90" s="2">
        <v>0</v>
      </c>
    </row>
    <row r="91" spans="1:6" ht="75">
      <c r="A91" s="48" t="s">
        <v>39</v>
      </c>
      <c r="B91" s="49">
        <v>244</v>
      </c>
      <c r="C91" s="49">
        <v>343</v>
      </c>
      <c r="D91" s="5">
        <f t="shared" si="4"/>
        <v>0</v>
      </c>
      <c r="E91" s="2">
        <f>'гос.зад на 2020 год '!E190</f>
        <v>0</v>
      </c>
      <c r="F91" s="2">
        <v>0</v>
      </c>
    </row>
    <row r="92" spans="1:6" ht="75">
      <c r="A92" s="48" t="s">
        <v>40</v>
      </c>
      <c r="B92" s="49">
        <v>244</v>
      </c>
      <c r="C92" s="49">
        <v>344</v>
      </c>
      <c r="D92" s="5">
        <f t="shared" si="4"/>
        <v>0</v>
      </c>
      <c r="E92" s="2">
        <f>'гос.зад на 2020 год '!E191</f>
        <v>0</v>
      </c>
      <c r="F92" s="2">
        <v>0</v>
      </c>
    </row>
    <row r="93" spans="1:6" ht="56.25">
      <c r="A93" s="48" t="s">
        <v>41</v>
      </c>
      <c r="B93" s="49">
        <v>244</v>
      </c>
      <c r="C93" s="49">
        <v>345</v>
      </c>
      <c r="D93" s="5">
        <f t="shared" si="4"/>
        <v>0</v>
      </c>
      <c r="E93" s="2">
        <f>'гос.зад на 2020 год '!E192</f>
        <v>0</v>
      </c>
      <c r="F93" s="2">
        <v>0</v>
      </c>
    </row>
    <row r="94" spans="1:6" ht="75">
      <c r="A94" s="48" t="s">
        <v>42</v>
      </c>
      <c r="B94" s="49">
        <v>244</v>
      </c>
      <c r="C94" s="49">
        <v>346</v>
      </c>
      <c r="D94" s="5">
        <f t="shared" si="4"/>
        <v>9300</v>
      </c>
      <c r="E94" s="2">
        <f>'гос.зад на 2020 год '!E193</f>
        <v>9300</v>
      </c>
      <c r="F94" s="2">
        <v>0</v>
      </c>
    </row>
    <row r="95" spans="1:6" ht="99.6" customHeight="1">
      <c r="A95" s="48" t="s">
        <v>43</v>
      </c>
      <c r="B95" s="49">
        <v>244</v>
      </c>
      <c r="C95" s="49">
        <v>349</v>
      </c>
      <c r="D95" s="5">
        <f t="shared" si="4"/>
        <v>0</v>
      </c>
      <c r="E95" s="2">
        <f>'гос.зад на 2020 год '!E195</f>
        <v>0</v>
      </c>
      <c r="F95" s="4">
        <v>0</v>
      </c>
    </row>
    <row r="96" spans="1:6" ht="18.75">
      <c r="A96" s="15"/>
      <c r="B96" s="19"/>
      <c r="C96" s="19"/>
      <c r="D96" s="36"/>
      <c r="E96" s="36"/>
      <c r="F96" s="36"/>
    </row>
    <row r="97" spans="1:6">
      <c r="A97" s="11"/>
    </row>
    <row r="98" spans="1:6" ht="37.5">
      <c r="A98" s="29" t="s">
        <v>52</v>
      </c>
      <c r="B98" s="152"/>
      <c r="C98" s="152"/>
      <c r="D98" s="10"/>
      <c r="E98" s="152" t="s">
        <v>275</v>
      </c>
      <c r="F98" s="152"/>
    </row>
    <row r="99" spans="1:6" ht="18.75">
      <c r="A99" s="29"/>
      <c r="B99" s="159" t="s">
        <v>53</v>
      </c>
      <c r="C99" s="159"/>
      <c r="D99" s="10"/>
      <c r="E99" s="159" t="s">
        <v>54</v>
      </c>
      <c r="F99" s="159"/>
    </row>
    <row r="100" spans="1:6" ht="18.75">
      <c r="A100" s="29"/>
      <c r="B100" s="10"/>
      <c r="C100" s="10"/>
      <c r="D100" s="10"/>
      <c r="E100" s="10"/>
      <c r="F100" s="10"/>
    </row>
    <row r="101" spans="1:6" ht="37.5">
      <c r="A101" s="29" t="s">
        <v>55</v>
      </c>
      <c r="B101" s="152"/>
      <c r="C101" s="152"/>
      <c r="D101" s="10"/>
      <c r="E101" s="152" t="s">
        <v>276</v>
      </c>
      <c r="F101" s="152"/>
    </row>
    <row r="102" spans="1:6" ht="18.75">
      <c r="A102" s="29"/>
      <c r="B102" s="159" t="s">
        <v>53</v>
      </c>
      <c r="C102" s="159"/>
      <c r="D102" s="10"/>
      <c r="E102" s="159" t="s">
        <v>54</v>
      </c>
      <c r="F102" s="159"/>
    </row>
    <row r="103" spans="1:6" ht="18.75">
      <c r="A103" s="29"/>
      <c r="B103" s="117"/>
      <c r="C103" s="117"/>
      <c r="D103" s="10"/>
      <c r="E103" s="117"/>
      <c r="F103" s="117"/>
    </row>
    <row r="104" spans="1:6" ht="18.75">
      <c r="A104" s="29" t="s">
        <v>56</v>
      </c>
      <c r="B104" s="152"/>
      <c r="C104" s="152"/>
      <c r="D104" s="10"/>
      <c r="E104" s="152" t="s">
        <v>276</v>
      </c>
      <c r="F104" s="152"/>
    </row>
    <row r="105" spans="1:6" ht="18.75">
      <c r="A105" s="29"/>
      <c r="B105" s="159" t="s">
        <v>53</v>
      </c>
      <c r="C105" s="159"/>
      <c r="D105" s="10"/>
      <c r="E105" s="159" t="s">
        <v>54</v>
      </c>
      <c r="F105" s="159"/>
    </row>
    <row r="106" spans="1:6" ht="18.75">
      <c r="A106" s="29" t="s">
        <v>299</v>
      </c>
      <c r="B106" s="10"/>
      <c r="C106" s="10"/>
      <c r="D106" s="10"/>
      <c r="E106" s="10"/>
      <c r="F106" s="10"/>
    </row>
    <row r="107" spans="1:6" ht="18.75">
      <c r="A107" s="160" t="s">
        <v>44</v>
      </c>
      <c r="B107" s="160"/>
      <c r="C107" s="10"/>
      <c r="D107" s="10"/>
      <c r="E107" s="10"/>
      <c r="F107" s="10"/>
    </row>
  </sheetData>
  <mergeCells count="27">
    <mergeCell ref="A107:B107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  <mergeCell ref="A54:F54"/>
    <mergeCell ref="A73:A74"/>
    <mergeCell ref="A76:A77"/>
    <mergeCell ref="A31:A32"/>
    <mergeCell ref="A34:A35"/>
    <mergeCell ref="A12:F12"/>
    <mergeCell ref="E5:F5"/>
    <mergeCell ref="B5:B7"/>
    <mergeCell ref="A1:F1"/>
    <mergeCell ref="A2:F2"/>
    <mergeCell ref="A5:A7"/>
    <mergeCell ref="C5:C7"/>
    <mergeCell ref="D5:D7"/>
    <mergeCell ref="E6:F6"/>
  </mergeCells>
  <pageMargins left="1.3779527559055118" right="0.39370078740157483" top="0.98425196850393704" bottom="0.78740157480314965" header="0.31496062992125984" footer="0.31496062992125984"/>
  <pageSetup paperSize="9" scale="75" firstPageNumber="12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410"/>
  <sheetViews>
    <sheetView topLeftCell="A169" zoomScaleNormal="100" workbookViewId="0">
      <selection activeCell="E275" sqref="E275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314</v>
      </c>
      <c r="B2" s="175"/>
      <c r="C2" s="175"/>
      <c r="D2" s="175"/>
      <c r="E2" s="175"/>
      <c r="F2" s="175"/>
      <c r="G2" s="175"/>
    </row>
    <row r="3" spans="1:7" ht="18.75">
      <c r="A3" s="128"/>
      <c r="B3" s="128"/>
      <c r="C3" s="128"/>
      <c r="D3" s="128"/>
      <c r="E3" s="128"/>
      <c r="F3" s="128"/>
      <c r="G3" s="128"/>
    </row>
    <row r="4" spans="1:7" ht="35.450000000000003" customHeight="1">
      <c r="A4" s="175" t="s">
        <v>315</v>
      </c>
      <c r="B4" s="175"/>
      <c r="C4" s="175"/>
      <c r="D4" s="175"/>
      <c r="E4" s="175"/>
      <c r="F4" s="175"/>
      <c r="G4" s="175"/>
    </row>
    <row r="5" spans="1:7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7" ht="18.75">
      <c r="A6" s="125"/>
    </row>
    <row r="7" spans="1:7" ht="18.75">
      <c r="A7" s="9" t="s">
        <v>255</v>
      </c>
      <c r="B7" s="10">
        <v>120</v>
      </c>
    </row>
    <row r="8" spans="1:7">
      <c r="A8" s="11"/>
    </row>
    <row r="9" spans="1:7" ht="79.900000000000006" customHeight="1">
      <c r="A9" s="129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</row>
    <row r="10" spans="1:7" ht="18.75">
      <c r="A10" s="129">
        <v>1</v>
      </c>
      <c r="B10" s="176">
        <v>2</v>
      </c>
      <c r="C10" s="176"/>
      <c r="D10" s="176">
        <v>3</v>
      </c>
      <c r="E10" s="176"/>
      <c r="F10" s="176">
        <v>4</v>
      </c>
      <c r="G10" s="176"/>
    </row>
    <row r="11" spans="1:7" ht="37.5">
      <c r="A11" s="13" t="s">
        <v>169</v>
      </c>
      <c r="B11" s="176"/>
      <c r="C11" s="176"/>
      <c r="D11" s="176"/>
      <c r="E11" s="176"/>
      <c r="F11" s="177">
        <f>B11*D11</f>
        <v>0</v>
      </c>
      <c r="G11" s="177"/>
    </row>
    <row r="12" spans="1:7" ht="18.75">
      <c r="A12" s="13" t="s">
        <v>120</v>
      </c>
      <c r="B12" s="176"/>
      <c r="C12" s="176"/>
      <c r="D12" s="176"/>
      <c r="E12" s="176"/>
      <c r="F12" s="176"/>
      <c r="G12" s="176"/>
    </row>
    <row r="13" spans="1:7" ht="18.75">
      <c r="A13" s="125"/>
    </row>
    <row r="14" spans="1:7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7" ht="18.75">
      <c r="A15" s="128"/>
      <c r="B15" s="128"/>
      <c r="C15" s="128"/>
      <c r="D15" s="128"/>
      <c r="E15" s="128"/>
      <c r="F15" s="128"/>
      <c r="G15" s="128"/>
    </row>
    <row r="16" spans="1:7" ht="18.75">
      <c r="A16" s="9" t="s">
        <v>255</v>
      </c>
      <c r="B16" s="10">
        <v>130</v>
      </c>
    </row>
    <row r="17" spans="1:7">
      <c r="A17" s="11"/>
    </row>
    <row r="18" spans="1:7" ht="55.9" customHeight="1">
      <c r="A18" s="129" t="s">
        <v>86</v>
      </c>
      <c r="B18" s="176" t="s">
        <v>172</v>
      </c>
      <c r="C18" s="176"/>
      <c r="D18" s="176" t="s">
        <v>173</v>
      </c>
      <c r="E18" s="176"/>
      <c r="F18" s="176" t="s">
        <v>270</v>
      </c>
      <c r="G18" s="176"/>
    </row>
    <row r="19" spans="1:7" ht="18.75">
      <c r="A19" s="129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7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v>0</v>
      </c>
      <c r="G20" s="177"/>
    </row>
    <row r="21" spans="1:7" ht="18.75">
      <c r="A21" s="125"/>
    </row>
    <row r="22" spans="1:7" ht="18.75">
      <c r="A22" s="9" t="s">
        <v>255</v>
      </c>
      <c r="B22" s="10">
        <v>130</v>
      </c>
    </row>
    <row r="23" spans="1:7">
      <c r="A23" s="11"/>
    </row>
    <row r="24" spans="1:7" ht="41.45" customHeight="1">
      <c r="A24" s="129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7" ht="18.75">
      <c r="A25" s="129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7" ht="56.25">
      <c r="A26" s="13" t="s">
        <v>164</v>
      </c>
      <c r="B26" s="176"/>
      <c r="C26" s="176"/>
      <c r="D26" s="176"/>
      <c r="E26" s="176"/>
      <c r="F26" s="177">
        <f>B26*D26</f>
        <v>0</v>
      </c>
      <c r="G26" s="177"/>
    </row>
    <row r="27" spans="1:7" ht="18.75">
      <c r="A27" s="125"/>
    </row>
    <row r="28" spans="1:7" ht="18.75">
      <c r="A28" s="9" t="s">
        <v>255</v>
      </c>
      <c r="B28" s="10">
        <v>150</v>
      </c>
    </row>
    <row r="29" spans="1:7">
      <c r="A29" s="11"/>
    </row>
    <row r="30" spans="1:7" ht="42.6" customHeight="1">
      <c r="A30" s="129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7" ht="18.75">
      <c r="A31" s="129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7" ht="75">
      <c r="A32" s="13" t="s">
        <v>271</v>
      </c>
      <c r="B32" s="176" t="s">
        <v>117</v>
      </c>
      <c r="C32" s="176"/>
      <c r="D32" s="176" t="s">
        <v>117</v>
      </c>
      <c r="E32" s="176"/>
      <c r="F32" s="177">
        <v>0</v>
      </c>
      <c r="G32" s="177"/>
    </row>
    <row r="33" spans="1:7" ht="18.75">
      <c r="A33" s="12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25"/>
    </row>
    <row r="36" spans="1:7" ht="18.75">
      <c r="A36" s="9" t="s">
        <v>255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v>0</v>
      </c>
      <c r="E40" s="185"/>
      <c r="F40" s="185"/>
      <c r="G40" s="186"/>
    </row>
    <row r="41" spans="1:7" ht="18.75">
      <c r="A41" s="12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28"/>
      <c r="B43" s="128"/>
      <c r="C43" s="128"/>
      <c r="D43" s="128"/>
      <c r="E43" s="128"/>
      <c r="F43" s="128"/>
      <c r="G43" s="128"/>
    </row>
    <row r="44" spans="1:7" ht="18.75">
      <c r="A44" s="9" t="s">
        <v>255</v>
      </c>
      <c r="B44" s="10">
        <v>180</v>
      </c>
    </row>
    <row r="45" spans="1:7">
      <c r="A45" s="11"/>
    </row>
    <row r="46" spans="1:7" ht="57" customHeight="1">
      <c r="A46" s="129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29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18.75">
      <c r="A48" s="13" t="s">
        <v>272</v>
      </c>
      <c r="B48" s="176" t="s">
        <v>117</v>
      </c>
      <c r="C48" s="176"/>
      <c r="D48" s="176" t="s">
        <v>117</v>
      </c>
      <c r="E48" s="176"/>
      <c r="F48" s="177">
        <v>0</v>
      </c>
      <c r="G48" s="177"/>
    </row>
    <row r="49" spans="1:7" ht="18.75">
      <c r="A49" s="12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25"/>
    </row>
    <row r="52" spans="1:7" ht="18.75">
      <c r="A52" s="9" t="s">
        <v>255</v>
      </c>
      <c r="B52" s="10">
        <v>180</v>
      </c>
    </row>
    <row r="53" spans="1:7">
      <c r="A53" s="11"/>
    </row>
    <row r="54" spans="1:7" ht="58.9" customHeight="1">
      <c r="A54" s="129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29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12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25"/>
    </row>
    <row r="60" spans="1:7" ht="18.75">
      <c r="A60" s="9" t="s">
        <v>255</v>
      </c>
      <c r="B60" s="10">
        <v>410</v>
      </c>
    </row>
    <row r="61" spans="1:7">
      <c r="A61" s="11"/>
    </row>
    <row r="62" spans="1:7" ht="51.6" customHeight="1">
      <c r="A62" s="129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29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v>0</v>
      </c>
      <c r="G64" s="177"/>
    </row>
    <row r="65" spans="1:7" ht="18.75">
      <c r="A65" s="125"/>
    </row>
    <row r="66" spans="1:7" ht="18.75">
      <c r="A66" s="9" t="s">
        <v>255</v>
      </c>
      <c r="B66" s="10">
        <v>440</v>
      </c>
    </row>
    <row r="67" spans="1:7">
      <c r="A67" s="11"/>
    </row>
    <row r="68" spans="1:7" ht="36.6" customHeight="1">
      <c r="A68" s="129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29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v>0</v>
      </c>
      <c r="G70" s="177"/>
    </row>
    <row r="71" spans="1:7" ht="18.75">
      <c r="A71" s="15"/>
      <c r="B71" s="19"/>
      <c r="C71" s="19"/>
      <c r="D71" s="19"/>
      <c r="E71" s="19"/>
      <c r="F71" s="19"/>
      <c r="G71" s="19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38.450000000000003" customHeight="1">
      <c r="A76" s="129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29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12.5">
      <c r="A78" s="13" t="s">
        <v>71</v>
      </c>
      <c r="B78" s="176" t="s">
        <v>117</v>
      </c>
      <c r="C78" s="176"/>
      <c r="D78" s="176" t="s">
        <v>117</v>
      </c>
      <c r="E78" s="176"/>
      <c r="F78" s="177">
        <v>0</v>
      </c>
      <c r="G78" s="177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42" customHeight="1">
      <c r="A82" s="129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29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31.25">
      <c r="A84" s="13" t="s">
        <v>273</v>
      </c>
      <c r="B84" s="176" t="s">
        <v>117</v>
      </c>
      <c r="C84" s="176"/>
      <c r="D84" s="176" t="s">
        <v>117</v>
      </c>
      <c r="E84" s="176"/>
      <c r="F84" s="177">
        <f>'платные на 2020 год '!D24</f>
        <v>0</v>
      </c>
      <c r="G84" s="177"/>
    </row>
    <row r="85" spans="1:7" ht="18.75">
      <c r="A85" s="15"/>
      <c r="B85" s="19"/>
      <c r="C85" s="19"/>
      <c r="D85" s="19"/>
      <c r="E85" s="19"/>
      <c r="F85" s="19"/>
      <c r="G85" s="19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39" customHeight="1">
      <c r="A90" s="129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29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18.75">
      <c r="A92" s="13" t="s">
        <v>194</v>
      </c>
      <c r="B92" s="176" t="s">
        <v>117</v>
      </c>
      <c r="C92" s="176"/>
      <c r="D92" s="176" t="s">
        <v>117</v>
      </c>
      <c r="E92" s="176"/>
      <c r="F92" s="177">
        <f>'гос.зад на 2020 год '!E92</f>
        <v>0</v>
      </c>
      <c r="G92" s="176"/>
    </row>
    <row r="93" spans="1:7" ht="56.25">
      <c r="A93" s="13" t="s">
        <v>195</v>
      </c>
      <c r="B93" s="176" t="s">
        <v>117</v>
      </c>
      <c r="C93" s="176"/>
      <c r="D93" s="176" t="s">
        <v>117</v>
      </c>
      <c r="E93" s="176"/>
      <c r="F93" s="177">
        <f>'гос.зад на 2020 год '!E93</f>
        <v>0</v>
      </c>
      <c r="G93" s="176"/>
    </row>
    <row r="94" spans="1:7" ht="37.5">
      <c r="A94" s="13" t="s">
        <v>196</v>
      </c>
      <c r="B94" s="176" t="s">
        <v>117</v>
      </c>
      <c r="C94" s="176"/>
      <c r="D94" s="176" t="s">
        <v>117</v>
      </c>
      <c r="E94" s="176"/>
      <c r="F94" s="177">
        <f>'гос.зад на 2020 год '!E94</f>
        <v>0</v>
      </c>
      <c r="G94" s="176"/>
    </row>
    <row r="95" spans="1:7" ht="18.75">
      <c r="A95" s="15"/>
      <c r="B95" s="19"/>
      <c r="C95" s="19"/>
      <c r="D95" s="19"/>
      <c r="E95" s="19"/>
      <c r="F95" s="19"/>
      <c r="G95" s="19"/>
    </row>
    <row r="96" spans="1:7" ht="48.6" customHeight="1">
      <c r="A96" s="175" t="s">
        <v>286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29">
        <v>1</v>
      </c>
      <c r="B105" s="129">
        <v>2</v>
      </c>
      <c r="C105" s="129">
        <v>3</v>
      </c>
      <c r="D105" s="129">
        <v>4</v>
      </c>
      <c r="E105" s="129">
        <v>4</v>
      </c>
      <c r="F105" s="129">
        <v>5</v>
      </c>
      <c r="G105" s="129">
        <v>7</v>
      </c>
    </row>
    <row r="106" spans="1:7" ht="18.75">
      <c r="A106" s="136" t="s">
        <v>287</v>
      </c>
      <c r="B106" s="129">
        <v>1</v>
      </c>
      <c r="C106" s="130">
        <f t="shared" ref="C106:C111" si="0">D106+E106+F106</f>
        <v>0</v>
      </c>
      <c r="D106" s="130"/>
      <c r="E106" s="130"/>
      <c r="F106" s="130"/>
      <c r="G106" s="130">
        <f t="shared" ref="G106:G111" si="1">C106*B106*12</f>
        <v>0</v>
      </c>
    </row>
    <row r="107" spans="1:7" ht="22.5" customHeight="1">
      <c r="A107" s="136" t="s">
        <v>288</v>
      </c>
      <c r="B107" s="129">
        <v>1</v>
      </c>
      <c r="C107" s="130">
        <f t="shared" si="0"/>
        <v>0</v>
      </c>
      <c r="D107" s="130"/>
      <c r="E107" s="130"/>
      <c r="F107" s="130"/>
      <c r="G107" s="130">
        <f t="shared" si="1"/>
        <v>0</v>
      </c>
    </row>
    <row r="108" spans="1:7" ht="40.5" customHeight="1">
      <c r="A108" s="136" t="s">
        <v>289</v>
      </c>
      <c r="B108" s="129">
        <v>1</v>
      </c>
      <c r="C108" s="130">
        <f t="shared" si="0"/>
        <v>0</v>
      </c>
      <c r="D108" s="130"/>
      <c r="E108" s="130"/>
      <c r="F108" s="130"/>
      <c r="G108" s="130">
        <f t="shared" si="1"/>
        <v>0</v>
      </c>
    </row>
    <row r="109" spans="1:7" ht="18.75">
      <c r="A109" s="129" t="s">
        <v>290</v>
      </c>
      <c r="B109" s="129">
        <v>1</v>
      </c>
      <c r="C109" s="130">
        <f t="shared" si="0"/>
        <v>0</v>
      </c>
      <c r="D109" s="130"/>
      <c r="E109" s="130"/>
      <c r="F109" s="130"/>
      <c r="G109" s="130">
        <f t="shared" si="1"/>
        <v>0</v>
      </c>
    </row>
    <row r="110" spans="1:7" ht="37.5">
      <c r="A110" s="129" t="s">
        <v>291</v>
      </c>
      <c r="B110" s="129">
        <v>1</v>
      </c>
      <c r="C110" s="130">
        <f t="shared" si="0"/>
        <v>0</v>
      </c>
      <c r="D110" s="130"/>
      <c r="E110" s="130"/>
      <c r="F110" s="130"/>
      <c r="G110" s="130">
        <f t="shared" si="1"/>
        <v>0</v>
      </c>
    </row>
    <row r="111" spans="1:7" ht="37.5">
      <c r="A111" s="129" t="s">
        <v>292</v>
      </c>
      <c r="B111" s="129">
        <v>2</v>
      </c>
      <c r="C111" s="130">
        <f t="shared" si="0"/>
        <v>0</v>
      </c>
      <c r="D111" s="130"/>
      <c r="E111" s="130"/>
      <c r="F111" s="130"/>
      <c r="G111" s="130">
        <f t="shared" si="1"/>
        <v>0</v>
      </c>
    </row>
    <row r="112" spans="1:7" ht="18.75">
      <c r="A112" s="129" t="s">
        <v>146</v>
      </c>
      <c r="B112" s="129">
        <f t="shared" ref="B112:G112" si="2">SUM(B106:B111)</f>
        <v>7</v>
      </c>
      <c r="C112" s="130">
        <f t="shared" si="2"/>
        <v>0</v>
      </c>
      <c r="D112" s="130">
        <f t="shared" si="2"/>
        <v>0</v>
      </c>
      <c r="E112" s="130">
        <f t="shared" si="2"/>
        <v>0</v>
      </c>
      <c r="F112" s="130">
        <f t="shared" si="2"/>
        <v>0</v>
      </c>
      <c r="G112" s="130">
        <f t="shared" si="2"/>
        <v>0</v>
      </c>
    </row>
    <row r="113" spans="1:7" ht="18.75">
      <c r="A113" s="8"/>
    </row>
    <row r="114" spans="1:7" ht="18.75">
      <c r="A114" s="187" t="s">
        <v>180</v>
      </c>
      <c r="B114" s="187"/>
      <c r="C114" s="187"/>
      <c r="D114" s="187"/>
      <c r="E114" s="187"/>
      <c r="F114" s="187"/>
      <c r="G114" s="187"/>
    </row>
    <row r="115" spans="1:7" ht="18.75">
      <c r="A115" s="131"/>
      <c r="B115" s="131"/>
      <c r="C115" s="131"/>
      <c r="D115" s="131"/>
      <c r="E115" s="131"/>
      <c r="F115" s="131"/>
      <c r="G115" s="131"/>
    </row>
    <row r="116" spans="1:7" ht="18.75">
      <c r="A116" s="9" t="s">
        <v>145</v>
      </c>
      <c r="B116" s="10">
        <v>119</v>
      </c>
    </row>
    <row r="117" spans="1:7">
      <c r="A117" s="11"/>
    </row>
    <row r="118" spans="1:7" ht="72" customHeight="1">
      <c r="A118" s="129" t="s">
        <v>84</v>
      </c>
      <c r="B118" s="176" t="s">
        <v>244</v>
      </c>
      <c r="C118" s="176"/>
      <c r="D118" s="176" t="s">
        <v>185</v>
      </c>
      <c r="E118" s="176"/>
      <c r="F118" s="176" t="s">
        <v>85</v>
      </c>
      <c r="G118" s="176"/>
    </row>
    <row r="119" spans="1:7" ht="18.75">
      <c r="A119" s="129">
        <v>1</v>
      </c>
      <c r="B119" s="176">
        <v>2</v>
      </c>
      <c r="C119" s="176"/>
      <c r="D119" s="176">
        <v>3</v>
      </c>
      <c r="E119" s="176"/>
      <c r="F119" s="176">
        <v>4</v>
      </c>
      <c r="G119" s="176"/>
    </row>
    <row r="120" spans="1:7" ht="18.75">
      <c r="A120" s="130">
        <f>B112</f>
        <v>7</v>
      </c>
      <c r="B120" s="177"/>
      <c r="C120" s="177"/>
      <c r="D120" s="177">
        <f>G112</f>
        <v>0</v>
      </c>
      <c r="E120" s="177"/>
      <c r="F120" s="177">
        <f>B120-D120</f>
        <v>0</v>
      </c>
      <c r="G120" s="177"/>
    </row>
    <row r="121" spans="1:7" ht="18.75">
      <c r="A121" s="8"/>
    </row>
    <row r="122" spans="1:7" ht="51" customHeight="1">
      <c r="A122" s="188" t="s">
        <v>203</v>
      </c>
      <c r="B122" s="188"/>
      <c r="C122" s="188"/>
      <c r="D122" s="188"/>
      <c r="E122" s="188"/>
      <c r="F122" s="188"/>
      <c r="G122" s="188"/>
    </row>
    <row r="123" spans="1:7" ht="18.75">
      <c r="A123" s="9"/>
    </row>
    <row r="124" spans="1:7" ht="18.75">
      <c r="A124" s="9" t="s">
        <v>147</v>
      </c>
      <c r="B124" s="10">
        <v>112</v>
      </c>
    </row>
    <row r="125" spans="1:7">
      <c r="A125" s="11"/>
    </row>
    <row r="126" spans="1:7" ht="77.45" customHeight="1">
      <c r="A126" s="129" t="s">
        <v>86</v>
      </c>
      <c r="B126" s="129" t="s">
        <v>87</v>
      </c>
      <c r="C126" s="176" t="s">
        <v>88</v>
      </c>
      <c r="D126" s="176"/>
      <c r="E126" s="129" t="s">
        <v>89</v>
      </c>
      <c r="F126" s="176" t="s">
        <v>90</v>
      </c>
      <c r="G126" s="176"/>
    </row>
    <row r="127" spans="1:7" ht="18.75">
      <c r="A127" s="129">
        <v>1</v>
      </c>
      <c r="B127" s="129">
        <v>2</v>
      </c>
      <c r="C127" s="176">
        <v>3</v>
      </c>
      <c r="D127" s="176"/>
      <c r="E127" s="129">
        <v>4</v>
      </c>
      <c r="F127" s="176">
        <v>5</v>
      </c>
      <c r="G127" s="176"/>
    </row>
    <row r="128" spans="1:7" ht="18.75">
      <c r="A128" s="13" t="s">
        <v>91</v>
      </c>
      <c r="B128" s="133">
        <v>4</v>
      </c>
      <c r="C128" s="176"/>
      <c r="D128" s="176"/>
      <c r="E128" s="14"/>
      <c r="F128" s="177">
        <f>B128*C128*E128</f>
        <v>0</v>
      </c>
      <c r="G128" s="177"/>
    </row>
    <row r="129" spans="1:7" ht="18.75">
      <c r="A129" s="8"/>
    </row>
    <row r="130" spans="1:7" ht="39" customHeight="1">
      <c r="A130" s="188" t="s">
        <v>227</v>
      </c>
      <c r="B130" s="188"/>
      <c r="C130" s="188"/>
      <c r="D130" s="188"/>
      <c r="E130" s="188"/>
      <c r="F130" s="188"/>
      <c r="G130" s="188"/>
    </row>
    <row r="131" spans="1:7" ht="18.75">
      <c r="A131" s="9"/>
    </row>
    <row r="132" spans="1:7" ht="18.75">
      <c r="A132" s="9" t="s">
        <v>147</v>
      </c>
      <c r="B132" s="10">
        <v>112</v>
      </c>
    </row>
    <row r="133" spans="1:7">
      <c r="A133" s="11"/>
    </row>
    <row r="134" spans="1:7" ht="56.25">
      <c r="A134" s="129" t="s">
        <v>86</v>
      </c>
      <c r="B134" s="129" t="s">
        <v>228</v>
      </c>
      <c r="C134" s="178" t="s">
        <v>229</v>
      </c>
      <c r="D134" s="179"/>
      <c r="E134" s="180"/>
      <c r="F134" s="176" t="s">
        <v>94</v>
      </c>
      <c r="G134" s="176"/>
    </row>
    <row r="135" spans="1:7" ht="18.75">
      <c r="A135" s="129">
        <v>1</v>
      </c>
      <c r="B135" s="129">
        <v>2</v>
      </c>
      <c r="C135" s="178">
        <v>3</v>
      </c>
      <c r="D135" s="179"/>
      <c r="E135" s="180"/>
      <c r="F135" s="176">
        <v>4</v>
      </c>
      <c r="G135" s="176"/>
    </row>
    <row r="136" spans="1:7" ht="18.75">
      <c r="A136" s="13"/>
      <c r="B136" s="133"/>
      <c r="C136" s="178"/>
      <c r="D136" s="179"/>
      <c r="E136" s="180"/>
      <c r="F136" s="177">
        <f>B136*C136</f>
        <v>0</v>
      </c>
      <c r="G136" s="177"/>
    </row>
    <row r="137" spans="1:7" ht="18.75">
      <c r="A137" s="15"/>
      <c r="B137" s="16"/>
      <c r="C137" s="19"/>
      <c r="D137" s="19"/>
      <c r="E137" s="20"/>
      <c r="F137" s="19"/>
      <c r="G137" s="19"/>
    </row>
    <row r="138" spans="1:7" ht="38.450000000000003" customHeight="1">
      <c r="A138" s="188" t="s">
        <v>204</v>
      </c>
      <c r="B138" s="188"/>
      <c r="C138" s="188"/>
      <c r="D138" s="188"/>
      <c r="E138" s="188"/>
      <c r="F138" s="188"/>
      <c r="G138" s="188"/>
    </row>
    <row r="139" spans="1:7" ht="18.75">
      <c r="A139" s="9"/>
    </row>
    <row r="140" spans="1:7" ht="18.75">
      <c r="A140" s="9" t="s">
        <v>145</v>
      </c>
      <c r="B140" s="10">
        <v>112</v>
      </c>
    </row>
    <row r="141" spans="1:7">
      <c r="A141" s="11"/>
    </row>
    <row r="142" spans="1:7" ht="75">
      <c r="A142" s="176" t="s">
        <v>86</v>
      </c>
      <c r="B142" s="176"/>
      <c r="C142" s="129" t="s">
        <v>92</v>
      </c>
      <c r="D142" s="176" t="s">
        <v>93</v>
      </c>
      <c r="E142" s="176"/>
      <c r="F142" s="176" t="s">
        <v>94</v>
      </c>
      <c r="G142" s="176"/>
    </row>
    <row r="143" spans="1:7" ht="18.75">
      <c r="A143" s="178">
        <v>1</v>
      </c>
      <c r="B143" s="180"/>
      <c r="C143" s="129">
        <v>2</v>
      </c>
      <c r="D143" s="178">
        <v>3</v>
      </c>
      <c r="E143" s="180"/>
      <c r="F143" s="178">
        <v>4</v>
      </c>
      <c r="G143" s="180"/>
    </row>
    <row r="144" spans="1:7" ht="18.75">
      <c r="A144" s="178"/>
      <c r="B144" s="180"/>
      <c r="C144" s="129"/>
      <c r="D144" s="178"/>
      <c r="E144" s="180"/>
      <c r="F144" s="184">
        <f>C144*D144</f>
        <v>0</v>
      </c>
      <c r="G144" s="186"/>
    </row>
    <row r="145" spans="1:7" ht="18.75">
      <c r="A145" s="8"/>
    </row>
    <row r="146" spans="1:7" ht="36.6" customHeight="1">
      <c r="A146" s="188" t="s">
        <v>205</v>
      </c>
      <c r="B146" s="188"/>
      <c r="C146" s="188"/>
      <c r="D146" s="188"/>
      <c r="E146" s="188"/>
      <c r="F146" s="188"/>
      <c r="G146" s="188"/>
    </row>
    <row r="147" spans="1:7" ht="18.75">
      <c r="A147" s="132"/>
      <c r="B147" s="132"/>
      <c r="C147" s="132"/>
      <c r="D147" s="132"/>
      <c r="E147" s="132"/>
      <c r="F147" s="132"/>
      <c r="G147" s="132"/>
    </row>
    <row r="148" spans="1:7" ht="18.75">
      <c r="A148" s="9" t="s">
        <v>147</v>
      </c>
      <c r="B148" s="10">
        <v>112</v>
      </c>
    </row>
    <row r="149" spans="1:7">
      <c r="A149" s="11"/>
    </row>
    <row r="150" spans="1:7" ht="70.150000000000006" customHeight="1">
      <c r="A150" s="129" t="s">
        <v>86</v>
      </c>
      <c r="B150" s="129" t="s">
        <v>87</v>
      </c>
      <c r="C150" s="176" t="s">
        <v>88</v>
      </c>
      <c r="D150" s="176"/>
      <c r="E150" s="129" t="s">
        <v>89</v>
      </c>
      <c r="F150" s="176" t="s">
        <v>90</v>
      </c>
      <c r="G150" s="176"/>
    </row>
    <row r="151" spans="1:7" ht="18.75">
      <c r="A151" s="129">
        <v>1</v>
      </c>
      <c r="B151" s="129">
        <v>2</v>
      </c>
      <c r="C151" s="176">
        <v>3</v>
      </c>
      <c r="D151" s="176"/>
      <c r="E151" s="129">
        <v>4</v>
      </c>
      <c r="F151" s="176">
        <v>5</v>
      </c>
      <c r="G151" s="176"/>
    </row>
    <row r="152" spans="1:7" ht="37.5">
      <c r="A152" s="13" t="s">
        <v>95</v>
      </c>
      <c r="B152" s="133"/>
      <c r="C152" s="176"/>
      <c r="D152" s="176"/>
      <c r="E152" s="14"/>
      <c r="F152" s="177">
        <f>B152*C152*E152</f>
        <v>0</v>
      </c>
      <c r="G152" s="177"/>
    </row>
    <row r="153" spans="1:7" ht="18.75">
      <c r="A153" s="8"/>
    </row>
    <row r="154" spans="1:7" ht="41.45" customHeight="1">
      <c r="A154" s="188" t="s">
        <v>206</v>
      </c>
      <c r="B154" s="188"/>
      <c r="C154" s="188"/>
      <c r="D154" s="188"/>
      <c r="E154" s="188"/>
      <c r="F154" s="188"/>
      <c r="G154" s="188"/>
    </row>
    <row r="155" spans="1:7" ht="18.75">
      <c r="A155" s="9"/>
    </row>
    <row r="156" spans="1:7" ht="18.75">
      <c r="A156" s="9" t="s">
        <v>145</v>
      </c>
      <c r="B156" s="10">
        <v>113</v>
      </c>
    </row>
    <row r="157" spans="1:7">
      <c r="A157" s="11"/>
    </row>
    <row r="158" spans="1:7" ht="67.900000000000006" customHeight="1">
      <c r="A158" s="129" t="s">
        <v>86</v>
      </c>
      <c r="B158" s="129" t="s">
        <v>96</v>
      </c>
      <c r="C158" s="176" t="s">
        <v>97</v>
      </c>
      <c r="D158" s="176"/>
      <c r="E158" s="129" t="s">
        <v>89</v>
      </c>
      <c r="F158" s="176" t="s">
        <v>90</v>
      </c>
      <c r="G158" s="176"/>
    </row>
    <row r="159" spans="1:7" ht="18.75">
      <c r="A159" s="129">
        <v>1</v>
      </c>
      <c r="B159" s="129">
        <v>2</v>
      </c>
      <c r="C159" s="176">
        <v>3</v>
      </c>
      <c r="D159" s="176"/>
      <c r="E159" s="129">
        <v>4</v>
      </c>
      <c r="F159" s="189">
        <v>5</v>
      </c>
      <c r="G159" s="190"/>
    </row>
    <row r="160" spans="1:7" ht="75">
      <c r="A160" s="13" t="s">
        <v>98</v>
      </c>
      <c r="B160" s="130"/>
      <c r="C160" s="177"/>
      <c r="D160" s="177"/>
      <c r="E160" s="79"/>
      <c r="F160" s="191">
        <f>B160*C160*E160</f>
        <v>0</v>
      </c>
      <c r="G160" s="192"/>
    </row>
    <row r="161" spans="1:7" ht="18.75">
      <c r="A161" s="8"/>
    </row>
    <row r="162" spans="1:7" ht="18.75">
      <c r="A162" s="9" t="s">
        <v>145</v>
      </c>
      <c r="B162" s="10">
        <v>119</v>
      </c>
    </row>
    <row r="163" spans="1:7">
      <c r="A163" s="11"/>
    </row>
    <row r="164" spans="1:7" ht="61.9" customHeight="1">
      <c r="A164" s="129" t="s">
        <v>86</v>
      </c>
      <c r="B164" s="129" t="s">
        <v>96</v>
      </c>
      <c r="C164" s="176" t="s">
        <v>97</v>
      </c>
      <c r="D164" s="176"/>
      <c r="E164" s="129" t="s">
        <v>89</v>
      </c>
      <c r="F164" s="176" t="s">
        <v>90</v>
      </c>
      <c r="G164" s="176"/>
    </row>
    <row r="165" spans="1:7" ht="18.75">
      <c r="A165" s="129">
        <v>1</v>
      </c>
      <c r="B165" s="129">
        <v>2</v>
      </c>
      <c r="C165" s="176">
        <v>3</v>
      </c>
      <c r="D165" s="176"/>
      <c r="E165" s="129">
        <v>4</v>
      </c>
      <c r="F165" s="189">
        <v>5</v>
      </c>
      <c r="G165" s="190"/>
    </row>
    <row r="166" spans="1:7" ht="56.25">
      <c r="A166" s="13" t="s">
        <v>157</v>
      </c>
      <c r="B166" s="130"/>
      <c r="C166" s="177"/>
      <c r="D166" s="177"/>
      <c r="E166" s="79"/>
      <c r="F166" s="191">
        <f>B166*C166*E166</f>
        <v>0</v>
      </c>
      <c r="G166" s="192"/>
    </row>
    <row r="167" spans="1:7" ht="18.75">
      <c r="A167" s="13" t="s">
        <v>120</v>
      </c>
      <c r="B167" s="133"/>
      <c r="C167" s="178"/>
      <c r="D167" s="180"/>
      <c r="E167" s="14"/>
      <c r="F167" s="193"/>
      <c r="G167" s="194"/>
    </row>
    <row r="168" spans="1:7" ht="18.75">
      <c r="A168" s="8"/>
    </row>
    <row r="169" spans="1:7" ht="36" customHeight="1">
      <c r="A169" s="188" t="s">
        <v>207</v>
      </c>
      <c r="B169" s="188"/>
      <c r="C169" s="188"/>
      <c r="D169" s="188"/>
      <c r="E169" s="188"/>
      <c r="F169" s="188"/>
      <c r="G169" s="188"/>
    </row>
    <row r="170" spans="1:7" ht="18.75">
      <c r="A170" s="132"/>
      <c r="B170" s="132"/>
      <c r="C170" s="132"/>
      <c r="D170" s="132"/>
      <c r="E170" s="132"/>
      <c r="F170" s="132"/>
      <c r="G170" s="132"/>
    </row>
    <row r="171" spans="1:7" ht="18.75">
      <c r="A171" s="9" t="s">
        <v>145</v>
      </c>
      <c r="B171" s="10">
        <v>111</v>
      </c>
    </row>
    <row r="172" spans="1:7">
      <c r="A172" s="11"/>
    </row>
    <row r="173" spans="1:7" ht="52.9" customHeight="1">
      <c r="A173" s="129" t="s">
        <v>86</v>
      </c>
      <c r="B173" s="176" t="s">
        <v>99</v>
      </c>
      <c r="C173" s="176"/>
      <c r="D173" s="176" t="s">
        <v>100</v>
      </c>
      <c r="E173" s="176"/>
      <c r="F173" s="176" t="s">
        <v>101</v>
      </c>
      <c r="G173" s="176"/>
    </row>
    <row r="174" spans="1:7" ht="18.75">
      <c r="A174" s="129">
        <v>1</v>
      </c>
      <c r="B174" s="178">
        <v>2</v>
      </c>
      <c r="C174" s="180"/>
      <c r="D174" s="178">
        <v>3</v>
      </c>
      <c r="E174" s="180"/>
      <c r="F174" s="189">
        <v>4</v>
      </c>
      <c r="G174" s="190"/>
    </row>
    <row r="175" spans="1:7" ht="56.25">
      <c r="A175" s="13" t="s">
        <v>102</v>
      </c>
      <c r="B175" s="178"/>
      <c r="C175" s="180"/>
      <c r="D175" s="178"/>
      <c r="E175" s="180"/>
      <c r="F175" s="191">
        <f>B175*D175</f>
        <v>0</v>
      </c>
      <c r="G175" s="192"/>
    </row>
    <row r="176" spans="1:7" ht="18.75">
      <c r="A176" s="15"/>
      <c r="B176" s="16"/>
      <c r="C176" s="16"/>
      <c r="D176" s="16"/>
      <c r="E176" s="16"/>
      <c r="F176" s="17"/>
      <c r="G176" s="17"/>
    </row>
    <row r="177" spans="1:7" ht="18.75">
      <c r="A177" s="9" t="s">
        <v>145</v>
      </c>
      <c r="B177" s="10">
        <v>112</v>
      </c>
    </row>
    <row r="178" spans="1:7">
      <c r="A178" s="11"/>
    </row>
    <row r="179" spans="1:7" ht="78" customHeight="1">
      <c r="A179" s="129" t="s">
        <v>86</v>
      </c>
      <c r="B179" s="129" t="s">
        <v>99</v>
      </c>
      <c r="C179" s="129" t="s">
        <v>103</v>
      </c>
      <c r="D179" s="176" t="s">
        <v>104</v>
      </c>
      <c r="E179" s="176"/>
      <c r="F179" s="176" t="s">
        <v>90</v>
      </c>
      <c r="G179" s="176"/>
    </row>
    <row r="180" spans="1:7" ht="18.75">
      <c r="A180" s="129">
        <v>1</v>
      </c>
      <c r="B180" s="129">
        <v>2</v>
      </c>
      <c r="C180" s="129">
        <v>3</v>
      </c>
      <c r="D180" s="176">
        <v>4</v>
      </c>
      <c r="E180" s="176"/>
      <c r="F180" s="176">
        <v>5</v>
      </c>
      <c r="G180" s="176"/>
    </row>
    <row r="181" spans="1:7" ht="37.5">
      <c r="A181" s="13" t="s">
        <v>105</v>
      </c>
      <c r="B181" s="133"/>
      <c r="C181" s="129"/>
      <c r="D181" s="178"/>
      <c r="E181" s="180"/>
      <c r="F181" s="184">
        <f>B181*C181*D181</f>
        <v>0</v>
      </c>
      <c r="G181" s="186"/>
    </row>
    <row r="182" spans="1:7" ht="18.75">
      <c r="A182" s="8"/>
    </row>
    <row r="183" spans="1:7" ht="31.9" customHeight="1">
      <c r="A183" s="187" t="s">
        <v>208</v>
      </c>
      <c r="B183" s="187"/>
      <c r="C183" s="187"/>
      <c r="D183" s="187"/>
      <c r="E183" s="187"/>
      <c r="F183" s="187"/>
      <c r="G183" s="187"/>
    </row>
    <row r="184" spans="1:7" ht="15.75">
      <c r="A184" s="18"/>
    </row>
    <row r="185" spans="1:7" ht="18.75">
      <c r="A185" s="9" t="s">
        <v>147</v>
      </c>
      <c r="B185" s="10">
        <v>321</v>
      </c>
    </row>
    <row r="186" spans="1:7">
      <c r="A186" s="11"/>
    </row>
    <row r="187" spans="1:7" ht="57.6" customHeight="1">
      <c r="A187" s="129" t="s">
        <v>86</v>
      </c>
      <c r="B187" s="176" t="s">
        <v>106</v>
      </c>
      <c r="C187" s="176"/>
      <c r="D187" s="176" t="s">
        <v>107</v>
      </c>
      <c r="E187" s="176"/>
      <c r="F187" s="176" t="s">
        <v>108</v>
      </c>
      <c r="G187" s="176"/>
    </row>
    <row r="188" spans="1:7" ht="18.75">
      <c r="A188" s="129">
        <v>1</v>
      </c>
      <c r="B188" s="178">
        <v>2</v>
      </c>
      <c r="C188" s="180"/>
      <c r="D188" s="178">
        <v>3</v>
      </c>
      <c r="E188" s="180"/>
      <c r="F188" s="178">
        <v>4</v>
      </c>
      <c r="G188" s="180"/>
    </row>
    <row r="189" spans="1:7" ht="93.75">
      <c r="A189" s="13" t="s">
        <v>27</v>
      </c>
      <c r="B189" s="176"/>
      <c r="C189" s="176"/>
      <c r="D189" s="176"/>
      <c r="E189" s="176"/>
      <c r="F189" s="177">
        <f>B189*D189</f>
        <v>0</v>
      </c>
      <c r="G189" s="177"/>
    </row>
    <row r="190" spans="1:7" ht="18.75">
      <c r="A190" s="13" t="s">
        <v>156</v>
      </c>
      <c r="B190" s="176"/>
      <c r="C190" s="176"/>
      <c r="D190" s="176"/>
      <c r="E190" s="176"/>
      <c r="F190" s="177"/>
      <c r="G190" s="177"/>
    </row>
    <row r="191" spans="1:7" ht="18.75">
      <c r="A191" s="8"/>
    </row>
    <row r="192" spans="1:7" ht="34.9" customHeight="1">
      <c r="A192" s="188" t="s">
        <v>226</v>
      </c>
      <c r="B192" s="188"/>
      <c r="C192" s="188"/>
      <c r="D192" s="188"/>
      <c r="E192" s="188"/>
      <c r="F192" s="188"/>
      <c r="G192" s="188"/>
    </row>
    <row r="193" spans="1:7" ht="18.75">
      <c r="A193" s="9" t="s">
        <v>145</v>
      </c>
      <c r="B193" s="10">
        <v>851</v>
      </c>
    </row>
    <row r="194" spans="1:7">
      <c r="A194" s="11"/>
    </row>
    <row r="195" spans="1:7" ht="73.150000000000006" customHeight="1">
      <c r="A195" s="129" t="s">
        <v>86</v>
      </c>
      <c r="B195" s="176" t="s">
        <v>109</v>
      </c>
      <c r="C195" s="176"/>
      <c r="D195" s="176" t="s">
        <v>110</v>
      </c>
      <c r="E195" s="176"/>
      <c r="F195" s="176" t="s">
        <v>111</v>
      </c>
      <c r="G195" s="176"/>
    </row>
    <row r="196" spans="1:7" ht="18.75">
      <c r="A196" s="129">
        <v>1</v>
      </c>
      <c r="B196" s="178">
        <v>2</v>
      </c>
      <c r="C196" s="180"/>
      <c r="D196" s="195">
        <v>3</v>
      </c>
      <c r="E196" s="196"/>
      <c r="F196" s="195">
        <v>4</v>
      </c>
      <c r="G196" s="196"/>
    </row>
    <row r="197" spans="1:7" ht="37.5">
      <c r="A197" s="13" t="s">
        <v>112</v>
      </c>
      <c r="B197" s="195"/>
      <c r="C197" s="196"/>
      <c r="D197" s="195"/>
      <c r="E197" s="196"/>
      <c r="F197" s="184">
        <f>B197*D197/100</f>
        <v>0</v>
      </c>
      <c r="G197" s="186"/>
    </row>
    <row r="198" spans="1:7" ht="37.5">
      <c r="A198" s="13" t="s">
        <v>113</v>
      </c>
      <c r="B198" s="195"/>
      <c r="C198" s="196"/>
      <c r="D198" s="195"/>
      <c r="E198" s="196"/>
      <c r="F198" s="184">
        <f>B198*D198/100</f>
        <v>0</v>
      </c>
      <c r="G198" s="186"/>
    </row>
    <row r="199" spans="1:7" ht="18.75">
      <c r="A199" s="15"/>
      <c r="B199" s="16"/>
      <c r="C199" s="19"/>
      <c r="D199" s="20"/>
      <c r="E199" s="21"/>
      <c r="F199" s="21"/>
      <c r="G199" s="21"/>
    </row>
    <row r="200" spans="1:7" ht="18.75">
      <c r="A200" s="9" t="s">
        <v>114</v>
      </c>
    </row>
    <row r="201" spans="1:7">
      <c r="A201" s="11"/>
    </row>
    <row r="202" spans="1:7" ht="36.6" customHeight="1">
      <c r="A202" s="129" t="s">
        <v>86</v>
      </c>
      <c r="B202" s="176" t="s">
        <v>109</v>
      </c>
      <c r="C202" s="176"/>
      <c r="D202" s="176" t="s">
        <v>110</v>
      </c>
      <c r="E202" s="176"/>
      <c r="F202" s="176" t="s">
        <v>115</v>
      </c>
      <c r="G202" s="176"/>
    </row>
    <row r="203" spans="1:7" ht="18.75">
      <c r="A203" s="129">
        <v>1</v>
      </c>
      <c r="B203" s="178">
        <v>2</v>
      </c>
      <c r="C203" s="180"/>
      <c r="D203" s="178">
        <v>3</v>
      </c>
      <c r="E203" s="180"/>
      <c r="F203" s="189">
        <v>4</v>
      </c>
      <c r="G203" s="190"/>
    </row>
    <row r="204" spans="1:7" ht="39" customHeight="1">
      <c r="A204" s="13" t="s">
        <v>293</v>
      </c>
      <c r="B204" s="178" t="s">
        <v>117</v>
      </c>
      <c r="C204" s="180"/>
      <c r="D204" s="178" t="s">
        <v>117</v>
      </c>
      <c r="E204" s="180"/>
      <c r="F204" s="191">
        <v>0</v>
      </c>
      <c r="G204" s="192"/>
    </row>
    <row r="205" spans="1:7" ht="18.75">
      <c r="A205" s="13" t="s">
        <v>118</v>
      </c>
      <c r="B205" s="195"/>
      <c r="C205" s="196"/>
      <c r="D205" s="195"/>
      <c r="E205" s="196"/>
      <c r="F205" s="195"/>
      <c r="G205" s="196"/>
    </row>
    <row r="206" spans="1:7" ht="18.75">
      <c r="A206" s="9"/>
    </row>
    <row r="207" spans="1:7" ht="18.75">
      <c r="A207" s="9" t="s">
        <v>119</v>
      </c>
    </row>
    <row r="208" spans="1:7">
      <c r="A208" s="11"/>
    </row>
    <row r="209" spans="1:7" ht="42.6" customHeight="1">
      <c r="A209" s="129" t="s">
        <v>86</v>
      </c>
      <c r="B209" s="176" t="s">
        <v>109</v>
      </c>
      <c r="C209" s="176"/>
      <c r="D209" s="176" t="s">
        <v>110</v>
      </c>
      <c r="E209" s="176"/>
      <c r="F209" s="176" t="s">
        <v>115</v>
      </c>
      <c r="G209" s="176"/>
    </row>
    <row r="210" spans="1:7" ht="18.75">
      <c r="A210" s="129">
        <v>1</v>
      </c>
      <c r="B210" s="178">
        <v>2</v>
      </c>
      <c r="C210" s="180"/>
      <c r="D210" s="178">
        <v>3</v>
      </c>
      <c r="E210" s="180"/>
      <c r="F210" s="189">
        <v>4</v>
      </c>
      <c r="G210" s="190"/>
    </row>
    <row r="211" spans="1:7" ht="60.75" customHeight="1">
      <c r="A211" s="13" t="s">
        <v>155</v>
      </c>
      <c r="B211" s="178" t="s">
        <v>117</v>
      </c>
      <c r="C211" s="180"/>
      <c r="D211" s="178" t="s">
        <v>117</v>
      </c>
      <c r="E211" s="180"/>
      <c r="F211" s="191">
        <v>0</v>
      </c>
      <c r="G211" s="192"/>
    </row>
    <row r="212" spans="1:7" ht="27" customHeight="1">
      <c r="A212" s="13" t="s">
        <v>118</v>
      </c>
      <c r="B212" s="195"/>
      <c r="C212" s="196"/>
      <c r="D212" s="195"/>
      <c r="E212" s="196"/>
      <c r="F212" s="202"/>
      <c r="G212" s="203"/>
    </row>
    <row r="213" spans="1:7" ht="18.75">
      <c r="A213" s="8"/>
    </row>
    <row r="214" spans="1:7" ht="45" customHeight="1">
      <c r="A214" s="188" t="s">
        <v>209</v>
      </c>
      <c r="B214" s="188"/>
      <c r="C214" s="188"/>
      <c r="D214" s="188"/>
      <c r="E214" s="188"/>
      <c r="F214" s="188"/>
      <c r="G214" s="188"/>
    </row>
    <row r="215" spans="1:7" ht="15.75">
      <c r="A215" s="18"/>
    </row>
    <row r="216" spans="1:7" ht="18.75">
      <c r="A216" s="9" t="s">
        <v>145</v>
      </c>
      <c r="B216" s="52" t="s">
        <v>210</v>
      </c>
      <c r="C216" s="51"/>
    </row>
    <row r="217" spans="1:7">
      <c r="A217" s="11"/>
    </row>
    <row r="218" spans="1:7" ht="55.9" customHeight="1">
      <c r="A218" s="129" t="s">
        <v>86</v>
      </c>
      <c r="B218" s="176" t="s">
        <v>106</v>
      </c>
      <c r="C218" s="176"/>
      <c r="D218" s="176" t="s">
        <v>107</v>
      </c>
      <c r="E218" s="176"/>
      <c r="F218" s="176" t="s">
        <v>108</v>
      </c>
      <c r="G218" s="176"/>
    </row>
    <row r="219" spans="1:7" ht="18.75">
      <c r="A219" s="129">
        <v>1</v>
      </c>
      <c r="B219" s="176">
        <v>2</v>
      </c>
      <c r="C219" s="176"/>
      <c r="D219" s="176">
        <v>3</v>
      </c>
      <c r="E219" s="176"/>
      <c r="F219" s="176">
        <v>4</v>
      </c>
      <c r="G219" s="176"/>
    </row>
    <row r="220" spans="1:7" ht="18.75">
      <c r="A220" s="13"/>
      <c r="B220" s="204"/>
      <c r="C220" s="204"/>
      <c r="D220" s="204"/>
      <c r="E220" s="204"/>
      <c r="F220" s="177">
        <f>B220*D220</f>
        <v>0</v>
      </c>
      <c r="G220" s="177"/>
    </row>
    <row r="221" spans="1:7" ht="18.75">
      <c r="A221" s="13"/>
      <c r="B221" s="204"/>
      <c r="C221" s="204"/>
      <c r="D221" s="204"/>
      <c r="E221" s="204"/>
      <c r="F221" s="205"/>
      <c r="G221" s="205"/>
    </row>
    <row r="222" spans="1:7" ht="18" customHeight="1">
      <c r="A222" s="8"/>
    </row>
    <row r="223" spans="1:7" ht="18" customHeight="1">
      <c r="A223" s="9" t="s">
        <v>145</v>
      </c>
      <c r="B223" s="52" t="s">
        <v>211</v>
      </c>
      <c r="C223" s="51"/>
    </row>
    <row r="224" spans="1:7" ht="18" customHeight="1">
      <c r="A224" s="11"/>
    </row>
    <row r="225" spans="1:7" ht="44.45" customHeight="1">
      <c r="A225" s="129" t="s">
        <v>86</v>
      </c>
      <c r="B225" s="176" t="s">
        <v>106</v>
      </c>
      <c r="C225" s="176"/>
      <c r="D225" s="176" t="s">
        <v>107</v>
      </c>
      <c r="E225" s="176"/>
      <c r="F225" s="176" t="s">
        <v>108</v>
      </c>
      <c r="G225" s="176"/>
    </row>
    <row r="226" spans="1:7" ht="18" customHeight="1">
      <c r="A226" s="129">
        <v>1</v>
      </c>
      <c r="B226" s="176">
        <v>2</v>
      </c>
      <c r="C226" s="176"/>
      <c r="D226" s="176">
        <v>3</v>
      </c>
      <c r="E226" s="176"/>
      <c r="F226" s="176">
        <v>4</v>
      </c>
      <c r="G226" s="176"/>
    </row>
    <row r="227" spans="1:7" ht="18" customHeight="1">
      <c r="A227" s="13"/>
      <c r="B227" s="204"/>
      <c r="C227" s="204"/>
      <c r="D227" s="204"/>
      <c r="E227" s="204"/>
      <c r="F227" s="177">
        <f>B227*D227</f>
        <v>0</v>
      </c>
      <c r="G227" s="177"/>
    </row>
    <row r="228" spans="1:7" ht="18" customHeight="1">
      <c r="A228" s="13"/>
      <c r="B228" s="204"/>
      <c r="C228" s="204"/>
      <c r="D228" s="204"/>
      <c r="E228" s="204"/>
      <c r="F228" s="205"/>
      <c r="G228" s="205"/>
    </row>
    <row r="229" spans="1:7" ht="18" customHeight="1">
      <c r="A229" s="8"/>
    </row>
    <row r="230" spans="1:7" ht="18" customHeight="1">
      <c r="A230" s="9" t="s">
        <v>145</v>
      </c>
      <c r="B230" s="52" t="s">
        <v>212</v>
      </c>
      <c r="C230" s="51"/>
    </row>
    <row r="231" spans="1:7" ht="18" customHeight="1">
      <c r="A231" s="11"/>
    </row>
    <row r="232" spans="1:7" ht="42" customHeight="1">
      <c r="A232" s="129" t="s">
        <v>86</v>
      </c>
      <c r="B232" s="176" t="s">
        <v>106</v>
      </c>
      <c r="C232" s="176"/>
      <c r="D232" s="176" t="s">
        <v>107</v>
      </c>
      <c r="E232" s="176"/>
      <c r="F232" s="176" t="s">
        <v>108</v>
      </c>
      <c r="G232" s="176"/>
    </row>
    <row r="233" spans="1:7" ht="18" customHeight="1">
      <c r="A233" s="129">
        <v>1</v>
      </c>
      <c r="B233" s="176">
        <v>2</v>
      </c>
      <c r="C233" s="176"/>
      <c r="D233" s="176">
        <v>3</v>
      </c>
      <c r="E233" s="176"/>
      <c r="F233" s="176">
        <v>4</v>
      </c>
      <c r="G233" s="176"/>
    </row>
    <row r="234" spans="1:7" ht="18" customHeight="1">
      <c r="A234" s="13"/>
      <c r="B234" s="204"/>
      <c r="C234" s="204"/>
      <c r="D234" s="204"/>
      <c r="E234" s="204"/>
      <c r="F234" s="205">
        <f>B234*D234</f>
        <v>0</v>
      </c>
      <c r="G234" s="205"/>
    </row>
    <row r="235" spans="1:7" ht="18" customHeight="1">
      <c r="A235" s="13"/>
      <c r="B235" s="204"/>
      <c r="C235" s="204"/>
      <c r="D235" s="204"/>
      <c r="E235" s="204"/>
      <c r="F235" s="205"/>
      <c r="G235" s="205"/>
    </row>
    <row r="236" spans="1:7" ht="18" customHeight="1">
      <c r="A236" s="15"/>
      <c r="B236" s="16"/>
      <c r="C236" s="16"/>
      <c r="D236" s="16"/>
      <c r="E236" s="16"/>
      <c r="F236" s="16"/>
      <c r="G236" s="16"/>
    </row>
    <row r="237" spans="1:7" ht="43.15" customHeight="1">
      <c r="A237" s="188" t="s">
        <v>213</v>
      </c>
      <c r="B237" s="188"/>
      <c r="C237" s="188"/>
      <c r="D237" s="188"/>
      <c r="E237" s="188"/>
      <c r="F237" s="188"/>
      <c r="G237" s="188"/>
    </row>
    <row r="238" spans="1:7" ht="18" customHeight="1">
      <c r="A238" s="9" t="s">
        <v>145</v>
      </c>
      <c r="B238" s="10">
        <v>853</v>
      </c>
    </row>
    <row r="239" spans="1:7" ht="18" customHeight="1">
      <c r="A239" s="11"/>
    </row>
    <row r="240" spans="1:7" ht="61.9" customHeight="1">
      <c r="A240" s="129" t="s">
        <v>86</v>
      </c>
      <c r="B240" s="176" t="s">
        <v>109</v>
      </c>
      <c r="C240" s="176"/>
      <c r="D240" s="176" t="s">
        <v>110</v>
      </c>
      <c r="E240" s="176"/>
      <c r="F240" s="176" t="s">
        <v>111</v>
      </c>
      <c r="G240" s="176"/>
    </row>
    <row r="241" spans="1:7" ht="18" customHeight="1">
      <c r="A241" s="129">
        <v>1</v>
      </c>
      <c r="B241" s="176">
        <v>2</v>
      </c>
      <c r="C241" s="176"/>
      <c r="D241" s="176">
        <v>3</v>
      </c>
      <c r="E241" s="176"/>
      <c r="F241" s="176">
        <v>4</v>
      </c>
      <c r="G241" s="176"/>
    </row>
    <row r="242" spans="1:7" ht="18" customHeight="1">
      <c r="A242" s="129"/>
      <c r="B242" s="178"/>
      <c r="C242" s="180"/>
      <c r="D242" s="178"/>
      <c r="E242" s="180"/>
      <c r="F242" s="178"/>
      <c r="G242" s="180"/>
    </row>
    <row r="243" spans="1:7" ht="18" customHeight="1">
      <c r="A243" s="129" t="s">
        <v>245</v>
      </c>
      <c r="B243" s="178"/>
      <c r="C243" s="180"/>
      <c r="D243" s="178"/>
      <c r="E243" s="180"/>
      <c r="F243" s="184">
        <v>0</v>
      </c>
      <c r="G243" s="186"/>
    </row>
    <row r="244" spans="1:7" ht="18" customHeight="1">
      <c r="A244" s="129"/>
      <c r="B244" s="178"/>
      <c r="C244" s="180"/>
      <c r="D244" s="178"/>
      <c r="E244" s="180"/>
      <c r="F244" s="178"/>
      <c r="G244" s="180"/>
    </row>
    <row r="245" spans="1:7" ht="18" customHeight="1">
      <c r="A245" s="129" t="s">
        <v>246</v>
      </c>
      <c r="B245" s="178"/>
      <c r="C245" s="180"/>
      <c r="D245" s="178"/>
      <c r="E245" s="180"/>
      <c r="F245" s="184">
        <v>0</v>
      </c>
      <c r="G245" s="186"/>
    </row>
    <row r="246" spans="1:7" ht="18" customHeight="1">
      <c r="A246" s="129"/>
      <c r="B246" s="178"/>
      <c r="C246" s="180"/>
      <c r="D246" s="178"/>
      <c r="E246" s="180"/>
      <c r="F246" s="178"/>
      <c r="G246" s="180"/>
    </row>
    <row r="247" spans="1:7" ht="18" customHeight="1">
      <c r="A247" s="129" t="s">
        <v>247</v>
      </c>
      <c r="B247" s="178"/>
      <c r="C247" s="180"/>
      <c r="D247" s="178"/>
      <c r="E247" s="180"/>
      <c r="F247" s="184">
        <v>0</v>
      </c>
      <c r="G247" s="186"/>
    </row>
    <row r="248" spans="1:7" ht="18" customHeight="1">
      <c r="A248" s="129"/>
      <c r="B248" s="178"/>
      <c r="C248" s="180"/>
      <c r="D248" s="178"/>
      <c r="E248" s="180"/>
      <c r="F248" s="178"/>
      <c r="G248" s="180"/>
    </row>
    <row r="249" spans="1:7" ht="18" customHeight="1">
      <c r="A249" s="129" t="s">
        <v>248</v>
      </c>
      <c r="B249" s="178"/>
      <c r="C249" s="180"/>
      <c r="D249" s="178"/>
      <c r="E249" s="180"/>
      <c r="F249" s="184">
        <v>0</v>
      </c>
      <c r="G249" s="186"/>
    </row>
    <row r="250" spans="1:7" ht="18" customHeight="1">
      <c r="A250" s="129"/>
      <c r="B250" s="178"/>
      <c r="C250" s="180"/>
      <c r="D250" s="178"/>
      <c r="E250" s="180"/>
      <c r="F250" s="178"/>
      <c r="G250" s="180"/>
    </row>
    <row r="251" spans="1:7" ht="18" customHeight="1">
      <c r="A251" s="129" t="s">
        <v>249</v>
      </c>
      <c r="B251" s="178"/>
      <c r="C251" s="180"/>
      <c r="D251" s="178"/>
      <c r="E251" s="180"/>
      <c r="F251" s="184">
        <v>0</v>
      </c>
      <c r="G251" s="186"/>
    </row>
    <row r="252" spans="1:7" ht="18" customHeight="1">
      <c r="A252" s="13"/>
      <c r="B252" s="204"/>
      <c r="C252" s="204"/>
      <c r="D252" s="204"/>
      <c r="E252" s="204"/>
      <c r="F252" s="205"/>
      <c r="G252" s="205"/>
    </row>
    <row r="253" spans="1:7" ht="18" customHeight="1">
      <c r="A253" s="15"/>
      <c r="B253" s="16"/>
      <c r="C253" s="16"/>
      <c r="D253" s="16"/>
      <c r="E253" s="16"/>
      <c r="F253" s="16"/>
      <c r="G253" s="16"/>
    </row>
    <row r="254" spans="1:7" ht="28.9" customHeight="1">
      <c r="A254" s="188" t="s">
        <v>214</v>
      </c>
      <c r="B254" s="188"/>
      <c r="C254" s="188"/>
      <c r="D254" s="188"/>
      <c r="E254" s="188"/>
      <c r="F254" s="188"/>
      <c r="G254" s="188"/>
    </row>
    <row r="255" spans="1:7" ht="41.45" customHeight="1">
      <c r="A255" s="206" t="s">
        <v>215</v>
      </c>
      <c r="B255" s="206"/>
      <c r="C255" s="206"/>
      <c r="D255" s="206"/>
      <c r="E255" s="206"/>
      <c r="F255" s="206"/>
      <c r="G255" s="206"/>
    </row>
    <row r="256" spans="1:7" ht="18.75">
      <c r="A256" s="134"/>
      <c r="B256" s="134"/>
      <c r="C256" s="134"/>
      <c r="D256" s="134"/>
      <c r="E256" s="134"/>
      <c r="F256" s="134"/>
      <c r="G256" s="134"/>
    </row>
    <row r="257" spans="1:7" ht="18.75">
      <c r="A257" s="9" t="s">
        <v>145</v>
      </c>
      <c r="B257" s="19">
        <v>244</v>
      </c>
      <c r="C257" s="134"/>
      <c r="D257" s="134"/>
      <c r="E257" s="134"/>
      <c r="F257" s="134"/>
      <c r="G257" s="134"/>
    </row>
    <row r="258" spans="1:7" ht="18.75">
      <c r="A258" s="22"/>
      <c r="B258" s="22"/>
      <c r="C258" s="22"/>
      <c r="D258" s="22"/>
      <c r="E258" s="22"/>
      <c r="F258" s="22"/>
      <c r="G258" s="22"/>
    </row>
    <row r="259" spans="1:7" ht="58.9" customHeight="1">
      <c r="A259" s="129" t="s">
        <v>86</v>
      </c>
      <c r="B259" s="176" t="s">
        <v>160</v>
      </c>
      <c r="C259" s="176"/>
      <c r="D259" s="176" t="s">
        <v>122</v>
      </c>
      <c r="E259" s="176"/>
      <c r="F259" s="176" t="s">
        <v>161</v>
      </c>
      <c r="G259" s="176"/>
    </row>
    <row r="260" spans="1:7" ht="28.9" customHeight="1">
      <c r="A260" s="129">
        <v>1</v>
      </c>
      <c r="B260" s="178">
        <v>2</v>
      </c>
      <c r="C260" s="180"/>
      <c r="D260" s="178">
        <v>3</v>
      </c>
      <c r="E260" s="180"/>
      <c r="F260" s="195">
        <v>4</v>
      </c>
      <c r="G260" s="196"/>
    </row>
    <row r="261" spans="1:7" ht="28.9" customHeight="1">
      <c r="A261" s="13" t="s">
        <v>159</v>
      </c>
      <c r="B261" s="195"/>
      <c r="C261" s="196"/>
      <c r="D261" s="195"/>
      <c r="E261" s="196"/>
      <c r="F261" s="184">
        <f>B261*D261</f>
        <v>0</v>
      </c>
      <c r="G261" s="186"/>
    </row>
    <row r="262" spans="1:7" ht="28.9" customHeight="1">
      <c r="A262" s="13" t="s">
        <v>120</v>
      </c>
      <c r="B262" s="195"/>
      <c r="C262" s="196"/>
      <c r="D262" s="195"/>
      <c r="E262" s="196"/>
      <c r="F262" s="202"/>
      <c r="G262" s="203"/>
    </row>
    <row r="263" spans="1:7" ht="18.75">
      <c r="A263" s="132"/>
      <c r="B263" s="132"/>
      <c r="C263" s="132"/>
      <c r="D263" s="132"/>
      <c r="E263" s="132"/>
      <c r="F263" s="132"/>
      <c r="G263" s="132"/>
    </row>
    <row r="264" spans="1:7" ht="24.6" customHeight="1">
      <c r="A264" s="187" t="s">
        <v>216</v>
      </c>
      <c r="B264" s="187"/>
      <c r="C264" s="187"/>
      <c r="D264" s="187"/>
      <c r="E264" s="187"/>
      <c r="F264" s="187"/>
      <c r="G264" s="187"/>
    </row>
    <row r="265" spans="1:7" ht="18.75">
      <c r="A265" s="9"/>
    </row>
    <row r="266" spans="1:7" ht="18.75">
      <c r="A266" s="9" t="s">
        <v>145</v>
      </c>
      <c r="B266" s="10">
        <v>244</v>
      </c>
    </row>
    <row r="267" spans="1:7" ht="18.75">
      <c r="A267" s="8"/>
    </row>
    <row r="268" spans="1:7" ht="54.6" customHeight="1">
      <c r="A268" s="129" t="s">
        <v>86</v>
      </c>
      <c r="B268" s="176" t="s">
        <v>121</v>
      </c>
      <c r="C268" s="176"/>
      <c r="D268" s="176" t="s">
        <v>122</v>
      </c>
      <c r="E268" s="176"/>
      <c r="F268" s="176" t="s">
        <v>186</v>
      </c>
      <c r="G268" s="176"/>
    </row>
    <row r="269" spans="1:7" ht="18.75">
      <c r="A269" s="129">
        <v>1</v>
      </c>
      <c r="B269" s="178">
        <v>2</v>
      </c>
      <c r="C269" s="180"/>
      <c r="D269" s="178">
        <v>3</v>
      </c>
      <c r="E269" s="180"/>
      <c r="F269" s="195">
        <v>4</v>
      </c>
      <c r="G269" s="196"/>
    </row>
    <row r="270" spans="1:7" ht="18.75">
      <c r="A270" s="13" t="s">
        <v>123</v>
      </c>
      <c r="B270" s="195"/>
      <c r="C270" s="196"/>
      <c r="D270" s="195"/>
      <c r="E270" s="196"/>
      <c r="F270" s="184">
        <f>B270*D270*12</f>
        <v>0</v>
      </c>
      <c r="G270" s="186"/>
    </row>
    <row r="271" spans="1:7" ht="18.75">
      <c r="A271" s="13" t="s">
        <v>124</v>
      </c>
      <c r="B271" s="195"/>
      <c r="C271" s="196"/>
      <c r="D271" s="195"/>
      <c r="E271" s="196"/>
      <c r="F271" s="184">
        <f>B271*D271*12</f>
        <v>0</v>
      </c>
      <c r="G271" s="186"/>
    </row>
    <row r="272" spans="1:7" ht="18.75">
      <c r="A272" s="13" t="s">
        <v>120</v>
      </c>
      <c r="B272" s="195"/>
      <c r="C272" s="196"/>
      <c r="D272" s="195"/>
      <c r="E272" s="196"/>
      <c r="F272" s="202"/>
      <c r="G272" s="203"/>
    </row>
    <row r="273" spans="1:7">
      <c r="A273" s="23"/>
    </row>
    <row r="274" spans="1:7" ht="18.75">
      <c r="A274" s="187" t="s">
        <v>217</v>
      </c>
      <c r="B274" s="187"/>
      <c r="C274" s="187"/>
      <c r="D274" s="187"/>
      <c r="E274" s="187"/>
      <c r="F274" s="187"/>
      <c r="G274" s="187"/>
    </row>
    <row r="275" spans="1:7" ht="18.75">
      <c r="A275" s="9"/>
    </row>
    <row r="276" spans="1:7" ht="18.75">
      <c r="A276" s="9" t="s">
        <v>145</v>
      </c>
      <c r="B276" s="10">
        <v>244</v>
      </c>
    </row>
    <row r="277" spans="1:7" ht="18.75">
      <c r="A277" s="8"/>
    </row>
    <row r="278" spans="1:7" ht="50.45" customHeight="1">
      <c r="A278" s="129" t="s">
        <v>86</v>
      </c>
      <c r="B278" s="176" t="s">
        <v>125</v>
      </c>
      <c r="C278" s="176"/>
      <c r="D278" s="176" t="s">
        <v>93</v>
      </c>
      <c r="E278" s="176"/>
      <c r="F278" s="176" t="s">
        <v>186</v>
      </c>
      <c r="G278" s="176"/>
    </row>
    <row r="279" spans="1:7" ht="18.75">
      <c r="A279" s="129">
        <v>1</v>
      </c>
      <c r="B279" s="178">
        <v>2</v>
      </c>
      <c r="C279" s="180"/>
      <c r="D279" s="178">
        <v>3</v>
      </c>
      <c r="E279" s="180"/>
      <c r="F279" s="178">
        <v>4</v>
      </c>
      <c r="G279" s="180"/>
    </row>
    <row r="280" spans="1:7" ht="18.75">
      <c r="A280" s="13"/>
      <c r="B280" s="178"/>
      <c r="C280" s="180"/>
      <c r="D280" s="178"/>
      <c r="E280" s="180"/>
      <c r="F280" s="184">
        <f>B280*D280*12</f>
        <v>0</v>
      </c>
      <c r="G280" s="186"/>
    </row>
    <row r="281" spans="1:7" ht="18.75">
      <c r="A281" s="13" t="s">
        <v>120</v>
      </c>
      <c r="B281" s="178"/>
      <c r="C281" s="180"/>
      <c r="D281" s="178"/>
      <c r="E281" s="180"/>
      <c r="F281" s="184">
        <f>B281*D281*12</f>
        <v>0</v>
      </c>
      <c r="G281" s="186"/>
    </row>
    <row r="282" spans="1:7" ht="18.75">
      <c r="A282" s="8"/>
    </row>
    <row r="283" spans="1:7" ht="18.75">
      <c r="A283" s="187" t="s">
        <v>218</v>
      </c>
      <c r="B283" s="187"/>
      <c r="C283" s="187"/>
      <c r="D283" s="187"/>
      <c r="E283" s="187"/>
      <c r="F283" s="187"/>
      <c r="G283" s="187"/>
    </row>
    <row r="284" spans="1:7" ht="18.75">
      <c r="A284" s="9"/>
    </row>
    <row r="285" spans="1:7" ht="18.75">
      <c r="A285" s="9" t="s">
        <v>145</v>
      </c>
      <c r="B285" s="10">
        <v>244</v>
      </c>
    </row>
    <row r="286" spans="1:7" ht="18.75">
      <c r="A286" s="8"/>
    </row>
    <row r="287" spans="1:7" ht="54.6" customHeight="1">
      <c r="A287" s="129" t="s">
        <v>86</v>
      </c>
      <c r="B287" s="176" t="s">
        <v>126</v>
      </c>
      <c r="C287" s="176"/>
      <c r="D287" s="176" t="s">
        <v>127</v>
      </c>
      <c r="E287" s="176"/>
      <c r="F287" s="176" t="s">
        <v>94</v>
      </c>
      <c r="G287" s="176"/>
    </row>
    <row r="288" spans="1:7" ht="18.75">
      <c r="A288" s="129">
        <v>1</v>
      </c>
      <c r="B288" s="178">
        <v>2</v>
      </c>
      <c r="C288" s="180"/>
      <c r="D288" s="178">
        <v>3</v>
      </c>
      <c r="E288" s="180"/>
      <c r="F288" s="178">
        <v>4</v>
      </c>
      <c r="G288" s="180"/>
    </row>
    <row r="289" spans="1:7" ht="56.25">
      <c r="A289" s="13" t="s">
        <v>18</v>
      </c>
      <c r="B289" s="178"/>
      <c r="C289" s="180"/>
      <c r="D289" s="178"/>
      <c r="E289" s="180"/>
      <c r="F289" s="184">
        <f>B289*D289</f>
        <v>0</v>
      </c>
      <c r="G289" s="186"/>
    </row>
    <row r="290" spans="1:7" ht="37.5">
      <c r="A290" s="13" t="s">
        <v>19</v>
      </c>
      <c r="B290" s="178"/>
      <c r="C290" s="180"/>
      <c r="D290" s="178"/>
      <c r="E290" s="180"/>
      <c r="F290" s="184">
        <f>B290*D290</f>
        <v>0</v>
      </c>
      <c r="G290" s="186"/>
    </row>
    <row r="291" spans="1:7" ht="56.25">
      <c r="A291" s="13" t="s">
        <v>20</v>
      </c>
      <c r="B291" s="178"/>
      <c r="C291" s="180"/>
      <c r="D291" s="178"/>
      <c r="E291" s="180"/>
      <c r="F291" s="184">
        <f>B291*D291</f>
        <v>0</v>
      </c>
      <c r="G291" s="186"/>
    </row>
    <row r="292" spans="1:7" ht="75">
      <c r="A292" s="13" t="s">
        <v>21</v>
      </c>
      <c r="B292" s="178"/>
      <c r="C292" s="180"/>
      <c r="D292" s="178"/>
      <c r="E292" s="180"/>
      <c r="F292" s="184">
        <f>B292*D292</f>
        <v>0</v>
      </c>
      <c r="G292" s="186"/>
    </row>
    <row r="293" spans="1:7" ht="56.25">
      <c r="A293" s="24" t="s">
        <v>22</v>
      </c>
      <c r="B293" s="178"/>
      <c r="C293" s="180"/>
      <c r="D293" s="178"/>
      <c r="E293" s="180"/>
      <c r="F293" s="184">
        <f>B293*D293</f>
        <v>0</v>
      </c>
      <c r="G293" s="186"/>
    </row>
    <row r="294" spans="1:7" ht="18.75">
      <c r="A294" s="25"/>
      <c r="B294" s="26"/>
      <c r="C294" s="26"/>
      <c r="D294" s="26"/>
      <c r="E294" s="26"/>
      <c r="F294" s="26"/>
      <c r="G294" s="26"/>
    </row>
    <row r="295" spans="1:7" ht="18.75">
      <c r="A295" s="207" t="s">
        <v>219</v>
      </c>
      <c r="B295" s="207"/>
      <c r="C295" s="207"/>
      <c r="D295" s="207"/>
      <c r="E295" s="207"/>
      <c r="F295" s="207"/>
      <c r="G295" s="207"/>
    </row>
    <row r="296" spans="1:7" ht="18.75">
      <c r="A296" s="135"/>
      <c r="B296" s="135"/>
      <c r="C296" s="135"/>
      <c r="D296" s="135"/>
      <c r="E296" s="135"/>
      <c r="F296" s="135"/>
      <c r="G296" s="135"/>
    </row>
    <row r="297" spans="1:7" ht="18.75">
      <c r="A297" s="9" t="s">
        <v>145</v>
      </c>
      <c r="B297" s="10">
        <v>244</v>
      </c>
    </row>
    <row r="298" spans="1:7" ht="18.75">
      <c r="A298" s="8"/>
    </row>
    <row r="299" spans="1:7" ht="44.45" customHeight="1">
      <c r="A299" s="129" t="s">
        <v>86</v>
      </c>
      <c r="B299" s="176" t="s">
        <v>128</v>
      </c>
      <c r="C299" s="176"/>
      <c r="D299" s="176" t="s">
        <v>148</v>
      </c>
      <c r="E299" s="176"/>
      <c r="F299" s="176" t="s">
        <v>129</v>
      </c>
      <c r="G299" s="176"/>
    </row>
    <row r="300" spans="1:7" ht="18.75">
      <c r="A300" s="129">
        <v>1</v>
      </c>
      <c r="B300" s="178">
        <v>2</v>
      </c>
      <c r="C300" s="180"/>
      <c r="D300" s="178">
        <v>3</v>
      </c>
      <c r="E300" s="180"/>
      <c r="F300" s="178">
        <v>4</v>
      </c>
      <c r="G300" s="180"/>
    </row>
    <row r="301" spans="1:7" ht="18.75">
      <c r="A301" s="13" t="s">
        <v>130</v>
      </c>
      <c r="B301" s="178"/>
      <c r="C301" s="180"/>
      <c r="D301" s="178"/>
      <c r="E301" s="180"/>
      <c r="F301" s="184">
        <f>B301*D301</f>
        <v>0</v>
      </c>
      <c r="G301" s="186"/>
    </row>
    <row r="302" spans="1:7" ht="18.75">
      <c r="A302" s="13" t="s">
        <v>118</v>
      </c>
      <c r="B302" s="178"/>
      <c r="C302" s="180"/>
      <c r="D302" s="178"/>
      <c r="E302" s="180"/>
      <c r="F302" s="184">
        <f>B302*D302</f>
        <v>0</v>
      </c>
      <c r="G302" s="186"/>
    </row>
    <row r="303" spans="1:7" ht="18.75">
      <c r="A303" s="27"/>
      <c r="B303" s="26"/>
      <c r="C303" s="26"/>
      <c r="D303" s="26"/>
      <c r="E303" s="26"/>
      <c r="F303" s="26"/>
      <c r="G303" s="26"/>
    </row>
    <row r="304" spans="1:7" ht="39" customHeight="1">
      <c r="A304" s="206" t="s">
        <v>220</v>
      </c>
      <c r="B304" s="206"/>
      <c r="C304" s="206"/>
      <c r="D304" s="206"/>
      <c r="E304" s="206"/>
      <c r="F304" s="206"/>
      <c r="G304" s="206"/>
    </row>
    <row r="305" spans="1:7" ht="18.75">
      <c r="A305" s="9"/>
    </row>
    <row r="306" spans="1:7" ht="18.75">
      <c r="A306" s="9" t="s">
        <v>145</v>
      </c>
      <c r="B306" s="10">
        <v>243</v>
      </c>
    </row>
    <row r="307" spans="1:7" ht="18.75">
      <c r="A307" s="8"/>
    </row>
    <row r="308" spans="1:7" ht="39.6" customHeight="1">
      <c r="A308" s="176" t="s">
        <v>86</v>
      </c>
      <c r="B308" s="176"/>
      <c r="C308" s="176"/>
      <c r="D308" s="176" t="s">
        <v>131</v>
      </c>
      <c r="E308" s="176"/>
      <c r="F308" s="176" t="s">
        <v>132</v>
      </c>
      <c r="G308" s="176"/>
    </row>
    <row r="309" spans="1:7" ht="18.75">
      <c r="A309" s="176">
        <v>1</v>
      </c>
      <c r="B309" s="176"/>
      <c r="C309" s="176"/>
      <c r="D309" s="189">
        <v>2</v>
      </c>
      <c r="E309" s="190"/>
      <c r="F309" s="189">
        <v>3</v>
      </c>
      <c r="G309" s="190"/>
    </row>
    <row r="310" spans="1:7" ht="43.15" customHeight="1">
      <c r="A310" s="208" t="s">
        <v>163</v>
      </c>
      <c r="B310" s="208"/>
      <c r="C310" s="208"/>
      <c r="D310" s="209"/>
      <c r="E310" s="210"/>
      <c r="F310" s="191">
        <v>0</v>
      </c>
      <c r="G310" s="192"/>
    </row>
    <row r="311" spans="1:7" ht="18.75">
      <c r="A311" s="181" t="s">
        <v>120</v>
      </c>
      <c r="B311" s="182"/>
      <c r="C311" s="183"/>
      <c r="D311" s="209"/>
      <c r="E311" s="210"/>
      <c r="F311" s="193"/>
      <c r="G311" s="194"/>
    </row>
    <row r="312" spans="1:7" ht="18.75">
      <c r="A312" s="28"/>
      <c r="B312" s="28"/>
      <c r="C312" s="28"/>
      <c r="D312" s="17"/>
      <c r="E312" s="17"/>
      <c r="F312" s="17"/>
      <c r="G312" s="17"/>
    </row>
    <row r="313" spans="1:7" ht="18.75">
      <c r="A313" s="9" t="s">
        <v>145</v>
      </c>
      <c r="B313" s="10">
        <v>244</v>
      </c>
    </row>
    <row r="314" spans="1:7" ht="18.75">
      <c r="A314" s="8"/>
    </row>
    <row r="315" spans="1:7" ht="43.9" customHeight="1">
      <c r="A315" s="176" t="s">
        <v>86</v>
      </c>
      <c r="B315" s="176"/>
      <c r="C315" s="176"/>
      <c r="D315" s="176" t="s">
        <v>131</v>
      </c>
      <c r="E315" s="176"/>
      <c r="F315" s="176" t="s">
        <v>132</v>
      </c>
      <c r="G315" s="176"/>
    </row>
    <row r="316" spans="1:7" ht="18.75">
      <c r="A316" s="176">
        <v>1</v>
      </c>
      <c r="B316" s="176"/>
      <c r="C316" s="176"/>
      <c r="D316" s="189">
        <v>2</v>
      </c>
      <c r="E316" s="190"/>
      <c r="F316" s="189">
        <v>3</v>
      </c>
      <c r="G316" s="190"/>
    </row>
    <row r="317" spans="1:7" ht="34.15" customHeight="1">
      <c r="A317" s="208" t="s">
        <v>133</v>
      </c>
      <c r="B317" s="208"/>
      <c r="C317" s="208"/>
      <c r="D317" s="209"/>
      <c r="E317" s="210"/>
      <c r="F317" s="191">
        <v>0</v>
      </c>
      <c r="G317" s="192"/>
    </row>
    <row r="318" spans="1:7" ht="34.15" customHeight="1">
      <c r="A318" s="208" t="s">
        <v>134</v>
      </c>
      <c r="B318" s="208"/>
      <c r="C318" s="208"/>
      <c r="D318" s="209"/>
      <c r="E318" s="210"/>
      <c r="F318" s="191">
        <v>0</v>
      </c>
      <c r="G318" s="192"/>
    </row>
    <row r="319" spans="1:7" ht="34.15" customHeight="1">
      <c r="A319" s="208" t="s">
        <v>135</v>
      </c>
      <c r="B319" s="208"/>
      <c r="C319" s="208"/>
      <c r="D319" s="209"/>
      <c r="E319" s="210"/>
      <c r="F319" s="191">
        <v>0</v>
      </c>
      <c r="G319" s="192"/>
    </row>
    <row r="320" spans="1:7" ht="34.15" customHeight="1">
      <c r="A320" s="208" t="s">
        <v>136</v>
      </c>
      <c r="B320" s="208"/>
      <c r="C320" s="208"/>
      <c r="D320" s="209"/>
      <c r="E320" s="210"/>
      <c r="F320" s="191">
        <v>0</v>
      </c>
      <c r="G320" s="192"/>
    </row>
    <row r="321" spans="1:7" ht="18.75">
      <c r="A321" s="181" t="s">
        <v>120</v>
      </c>
      <c r="B321" s="182"/>
      <c r="C321" s="183"/>
      <c r="D321" s="209"/>
      <c r="E321" s="210"/>
      <c r="F321" s="193"/>
      <c r="G321" s="194"/>
    </row>
    <row r="322" spans="1:7" ht="18.75">
      <c r="A322" s="29"/>
    </row>
    <row r="323" spans="1:7" ht="18.75">
      <c r="A323" s="187" t="s">
        <v>221</v>
      </c>
      <c r="B323" s="187"/>
      <c r="C323" s="187"/>
      <c r="D323" s="187"/>
      <c r="E323" s="187"/>
      <c r="F323" s="187"/>
      <c r="G323" s="187"/>
    </row>
    <row r="324" spans="1:7" ht="18.75">
      <c r="A324" s="9"/>
    </row>
    <row r="325" spans="1:7" ht="18.75">
      <c r="A325" s="9" t="s">
        <v>145</v>
      </c>
      <c r="B325" s="10">
        <v>243</v>
      </c>
    </row>
    <row r="326" spans="1:7" ht="18.75">
      <c r="A326" s="8"/>
    </row>
    <row r="327" spans="1:7" ht="28.9" customHeight="1">
      <c r="A327" s="176" t="s">
        <v>86</v>
      </c>
      <c r="B327" s="176"/>
      <c r="C327" s="176"/>
      <c r="D327" s="176" t="s">
        <v>137</v>
      </c>
      <c r="E327" s="176"/>
      <c r="F327" s="176" t="s">
        <v>138</v>
      </c>
      <c r="G327" s="176"/>
    </row>
    <row r="328" spans="1:7" ht="18.75">
      <c r="A328" s="178">
        <v>1</v>
      </c>
      <c r="B328" s="179"/>
      <c r="C328" s="180"/>
      <c r="D328" s="189">
        <v>2</v>
      </c>
      <c r="E328" s="190"/>
      <c r="F328" s="189">
        <v>3</v>
      </c>
      <c r="G328" s="190"/>
    </row>
    <row r="329" spans="1:7" ht="38.450000000000003" customHeight="1">
      <c r="A329" s="181" t="s">
        <v>162</v>
      </c>
      <c r="B329" s="182"/>
      <c r="C329" s="183"/>
      <c r="D329" s="209"/>
      <c r="E329" s="210"/>
      <c r="F329" s="191">
        <v>0</v>
      </c>
      <c r="G329" s="192"/>
    </row>
    <row r="330" spans="1:7" ht="18.75">
      <c r="A330" s="181" t="s">
        <v>120</v>
      </c>
      <c r="B330" s="182"/>
      <c r="C330" s="183"/>
      <c r="D330" s="209"/>
      <c r="E330" s="210"/>
      <c r="F330" s="193"/>
      <c r="G330" s="194"/>
    </row>
    <row r="331" spans="1:7" ht="18.75">
      <c r="A331" s="28"/>
      <c r="B331" s="28"/>
      <c r="C331" s="28"/>
      <c r="D331" s="17"/>
      <c r="E331" s="17"/>
      <c r="F331" s="17"/>
      <c r="G331" s="17"/>
    </row>
    <row r="332" spans="1:7" ht="18.75">
      <c r="A332" s="9" t="s">
        <v>145</v>
      </c>
      <c r="B332" s="10">
        <v>244</v>
      </c>
    </row>
    <row r="333" spans="1:7" ht="18.75">
      <c r="A333" s="8"/>
    </row>
    <row r="334" spans="1:7" ht="30" customHeight="1">
      <c r="A334" s="176" t="s">
        <v>86</v>
      </c>
      <c r="B334" s="176"/>
      <c r="C334" s="176"/>
      <c r="D334" s="176" t="s">
        <v>137</v>
      </c>
      <c r="E334" s="176"/>
      <c r="F334" s="176" t="s">
        <v>138</v>
      </c>
      <c r="G334" s="176"/>
    </row>
    <row r="335" spans="1:7" ht="18.75">
      <c r="A335" s="178">
        <v>1</v>
      </c>
      <c r="B335" s="179"/>
      <c r="C335" s="180"/>
      <c r="D335" s="189">
        <v>2</v>
      </c>
      <c r="E335" s="190"/>
      <c r="F335" s="189">
        <v>3</v>
      </c>
      <c r="G335" s="190"/>
    </row>
    <row r="336" spans="1:7" ht="18.75">
      <c r="A336" s="181" t="s">
        <v>139</v>
      </c>
      <c r="B336" s="182"/>
      <c r="C336" s="183"/>
      <c r="D336" s="209"/>
      <c r="E336" s="210"/>
      <c r="F336" s="191">
        <v>0</v>
      </c>
      <c r="G336" s="192"/>
    </row>
    <row r="337" spans="1:7" ht="18.75">
      <c r="A337" s="181" t="s">
        <v>140</v>
      </c>
      <c r="B337" s="182"/>
      <c r="C337" s="183"/>
      <c r="D337" s="209"/>
      <c r="E337" s="210"/>
      <c r="F337" s="191">
        <v>0</v>
      </c>
      <c r="G337" s="192"/>
    </row>
    <row r="338" spans="1:7" ht="18.75">
      <c r="A338" s="181" t="s">
        <v>141</v>
      </c>
      <c r="B338" s="182"/>
      <c r="C338" s="183"/>
      <c r="D338" s="209"/>
      <c r="E338" s="210"/>
      <c r="F338" s="191">
        <v>0</v>
      </c>
      <c r="G338" s="192"/>
    </row>
    <row r="339" spans="1:7" ht="18.75">
      <c r="A339" s="181" t="s">
        <v>120</v>
      </c>
      <c r="B339" s="182"/>
      <c r="C339" s="183"/>
      <c r="D339" s="209"/>
      <c r="E339" s="210"/>
      <c r="F339" s="193"/>
      <c r="G339" s="194"/>
    </row>
    <row r="340" spans="1:7" ht="18.75">
      <c r="A340" s="8"/>
    </row>
    <row r="341" spans="1:7" ht="18.75">
      <c r="A341" s="187" t="s">
        <v>222</v>
      </c>
      <c r="B341" s="187"/>
      <c r="C341" s="187"/>
      <c r="D341" s="187"/>
      <c r="E341" s="187"/>
      <c r="F341" s="187"/>
      <c r="G341" s="187"/>
    </row>
    <row r="342" spans="1:7" ht="18.75">
      <c r="A342" s="9"/>
    </row>
    <row r="343" spans="1:7" ht="18.75">
      <c r="A343" s="9" t="s">
        <v>145</v>
      </c>
      <c r="B343" s="10">
        <v>244</v>
      </c>
    </row>
    <row r="344" spans="1:7" ht="18.75">
      <c r="A344" s="8"/>
    </row>
    <row r="345" spans="1:7" ht="36" customHeight="1">
      <c r="A345" s="178" t="s">
        <v>86</v>
      </c>
      <c r="B345" s="180"/>
      <c r="C345" s="178" t="s">
        <v>137</v>
      </c>
      <c r="D345" s="180"/>
      <c r="E345" s="178" t="s">
        <v>138</v>
      </c>
      <c r="F345" s="179"/>
      <c r="G345" s="180"/>
    </row>
    <row r="346" spans="1:7" ht="18.75">
      <c r="A346" s="178">
        <v>1</v>
      </c>
      <c r="B346" s="180"/>
      <c r="C346" s="178">
        <v>2</v>
      </c>
      <c r="D346" s="180"/>
      <c r="E346" s="189">
        <v>3</v>
      </c>
      <c r="F346" s="213"/>
      <c r="G346" s="190"/>
    </row>
    <row r="347" spans="1:7" ht="18.75">
      <c r="A347" s="181" t="s">
        <v>25</v>
      </c>
      <c r="B347" s="183"/>
      <c r="C347" s="178"/>
      <c r="D347" s="180"/>
      <c r="E347" s="191">
        <v>0</v>
      </c>
      <c r="F347" s="232"/>
      <c r="G347" s="192"/>
    </row>
    <row r="348" spans="1:7" ht="18.75">
      <c r="A348" s="181" t="s">
        <v>120</v>
      </c>
      <c r="B348" s="183"/>
      <c r="C348" s="178"/>
      <c r="D348" s="180"/>
      <c r="E348" s="193"/>
      <c r="F348" s="215"/>
      <c r="G348" s="194"/>
    </row>
    <row r="349" spans="1:7">
      <c r="A349" s="23"/>
    </row>
    <row r="350" spans="1:7" ht="43.15" customHeight="1">
      <c r="A350" s="188" t="s">
        <v>223</v>
      </c>
      <c r="B350" s="188"/>
      <c r="C350" s="188"/>
      <c r="D350" s="188"/>
      <c r="E350" s="188"/>
      <c r="F350" s="188"/>
      <c r="G350" s="188"/>
    </row>
    <row r="351" spans="1:7" ht="18.75">
      <c r="A351" s="29"/>
    </row>
    <row r="352" spans="1:7" ht="18.75">
      <c r="A352" s="9" t="s">
        <v>145</v>
      </c>
      <c r="B352" s="10">
        <v>244</v>
      </c>
    </row>
    <row r="353" spans="1:7" ht="18.75">
      <c r="A353" s="8"/>
    </row>
    <row r="354" spans="1:7" ht="34.9" customHeight="1">
      <c r="A354" s="129" t="s">
        <v>86</v>
      </c>
      <c r="B354" s="176" t="s">
        <v>142</v>
      </c>
      <c r="C354" s="176"/>
      <c r="D354" s="176" t="s">
        <v>143</v>
      </c>
      <c r="E354" s="176"/>
      <c r="F354" s="176" t="s">
        <v>149</v>
      </c>
      <c r="G354" s="176"/>
    </row>
    <row r="355" spans="1:7" ht="18.75">
      <c r="A355" s="129">
        <v>1</v>
      </c>
      <c r="B355" s="178">
        <v>2</v>
      </c>
      <c r="C355" s="180"/>
      <c r="D355" s="178">
        <v>3</v>
      </c>
      <c r="E355" s="180"/>
      <c r="F355" s="178">
        <v>4</v>
      </c>
      <c r="G355" s="180"/>
    </row>
    <row r="356" spans="1:7" ht="18.75">
      <c r="A356" s="129"/>
      <c r="B356" s="178"/>
      <c r="C356" s="180"/>
      <c r="D356" s="178"/>
      <c r="E356" s="180"/>
      <c r="F356" s="184">
        <f>B356*D356</f>
        <v>0</v>
      </c>
      <c r="G356" s="186"/>
    </row>
    <row r="357" spans="1:7" ht="18.75">
      <c r="A357" s="136" t="s">
        <v>248</v>
      </c>
      <c r="B357" s="178"/>
      <c r="C357" s="180"/>
      <c r="D357" s="178"/>
      <c r="E357" s="180"/>
      <c r="F357" s="184">
        <f>B357*D357</f>
        <v>0</v>
      </c>
      <c r="G357" s="186"/>
    </row>
    <row r="358" spans="1:7" ht="18.75">
      <c r="A358" s="136"/>
      <c r="B358" s="178"/>
      <c r="C358" s="180"/>
      <c r="D358" s="178"/>
      <c r="E358" s="180"/>
      <c r="F358" s="184">
        <f>B358*D358</f>
        <v>0</v>
      </c>
      <c r="G358" s="186"/>
    </row>
    <row r="359" spans="1:7" ht="18.75">
      <c r="A359" s="13" t="s">
        <v>249</v>
      </c>
      <c r="B359" s="178"/>
      <c r="C359" s="180"/>
      <c r="D359" s="178"/>
      <c r="E359" s="180"/>
      <c r="F359" s="184">
        <f>B359*D359</f>
        <v>0</v>
      </c>
      <c r="G359" s="186"/>
    </row>
    <row r="360" spans="1:7" ht="18.75">
      <c r="A360" s="8"/>
    </row>
    <row r="361" spans="1:7" ht="18.75">
      <c r="A361" s="187" t="s">
        <v>224</v>
      </c>
      <c r="B361" s="187"/>
      <c r="C361" s="187"/>
      <c r="D361" s="187"/>
      <c r="E361" s="187"/>
      <c r="F361" s="187"/>
      <c r="G361" s="187"/>
    </row>
    <row r="362" spans="1:7" ht="18.75">
      <c r="A362" s="9"/>
    </row>
    <row r="363" spans="1:7" ht="18.75">
      <c r="A363" s="9" t="s">
        <v>145</v>
      </c>
      <c r="B363" s="10">
        <v>244</v>
      </c>
    </row>
    <row r="364" spans="1:7" ht="18.75">
      <c r="A364" s="8"/>
    </row>
    <row r="365" spans="1:7" ht="41.45" customHeight="1">
      <c r="A365" s="129" t="s">
        <v>86</v>
      </c>
      <c r="B365" s="176" t="s">
        <v>142</v>
      </c>
      <c r="C365" s="176"/>
      <c r="D365" s="176" t="s">
        <v>143</v>
      </c>
      <c r="E365" s="176"/>
      <c r="F365" s="176" t="s">
        <v>150</v>
      </c>
      <c r="G365" s="176"/>
    </row>
    <row r="366" spans="1:7" ht="18.75">
      <c r="A366" s="129">
        <v>1</v>
      </c>
      <c r="B366" s="178">
        <v>2</v>
      </c>
      <c r="C366" s="180"/>
      <c r="D366" s="178">
        <v>3</v>
      </c>
      <c r="E366" s="180"/>
      <c r="F366" s="178">
        <v>4</v>
      </c>
      <c r="G366" s="180"/>
    </row>
    <row r="367" spans="1:7" ht="37.5">
      <c r="A367" s="13" t="s">
        <v>144</v>
      </c>
      <c r="B367" s="178"/>
      <c r="C367" s="180"/>
      <c r="D367" s="178"/>
      <c r="E367" s="180"/>
      <c r="F367" s="184">
        <f>B367*D367</f>
        <v>0</v>
      </c>
      <c r="G367" s="186"/>
    </row>
    <row r="368" spans="1:7" ht="18.75">
      <c r="A368" s="13" t="s">
        <v>120</v>
      </c>
      <c r="B368" s="178"/>
      <c r="C368" s="180"/>
      <c r="D368" s="178"/>
      <c r="E368" s="180"/>
      <c r="F368" s="184">
        <f>B368*D368</f>
        <v>0</v>
      </c>
      <c r="G368" s="186"/>
    </row>
    <row r="369" spans="1:7" ht="18.75">
      <c r="A369" s="8"/>
    </row>
    <row r="370" spans="1:7" ht="28.15" customHeight="1">
      <c r="A370" s="187" t="s">
        <v>250</v>
      </c>
      <c r="B370" s="187"/>
      <c r="C370" s="187"/>
      <c r="D370" s="187"/>
      <c r="E370" s="187"/>
      <c r="F370" s="187"/>
      <c r="G370" s="187"/>
    </row>
    <row r="371" spans="1:7" ht="18.75">
      <c r="A371" s="9"/>
    </row>
    <row r="372" spans="1:7" ht="18.75">
      <c r="A372" s="9" t="s">
        <v>145</v>
      </c>
      <c r="B372" s="10">
        <v>244</v>
      </c>
    </row>
    <row r="373" spans="1:7" ht="18.75">
      <c r="A373" s="8"/>
    </row>
    <row r="374" spans="1:7" ht="37.9" customHeight="1">
      <c r="A374" s="129" t="s">
        <v>86</v>
      </c>
      <c r="B374" s="176" t="s">
        <v>142</v>
      </c>
      <c r="C374" s="176"/>
      <c r="D374" s="176" t="s">
        <v>143</v>
      </c>
      <c r="E374" s="176"/>
      <c r="F374" s="176" t="s">
        <v>150</v>
      </c>
      <c r="G374" s="176"/>
    </row>
    <row r="375" spans="1:7" ht="18.75">
      <c r="A375" s="129">
        <v>1</v>
      </c>
      <c r="B375" s="178">
        <v>2</v>
      </c>
      <c r="C375" s="180"/>
      <c r="D375" s="178">
        <v>3</v>
      </c>
      <c r="E375" s="180"/>
      <c r="F375" s="178">
        <v>4</v>
      </c>
      <c r="G375" s="180"/>
    </row>
    <row r="376" spans="1:7" ht="18.75">
      <c r="A376" s="13"/>
      <c r="B376" s="178"/>
      <c r="C376" s="180"/>
      <c r="D376" s="178"/>
      <c r="E376" s="180"/>
      <c r="F376" s="184">
        <f>B376*D376</f>
        <v>0</v>
      </c>
      <c r="G376" s="186"/>
    </row>
    <row r="377" spans="1:7" ht="18.75">
      <c r="A377" s="13" t="s">
        <v>120</v>
      </c>
      <c r="B377" s="178"/>
      <c r="C377" s="180"/>
      <c r="D377" s="178"/>
      <c r="E377" s="180"/>
      <c r="F377" s="184"/>
      <c r="G377" s="186"/>
    </row>
    <row r="378" spans="1:7" ht="18.75">
      <c r="A378" s="8"/>
    </row>
    <row r="379" spans="1:7" ht="31.9" customHeight="1">
      <c r="A379" s="188" t="s">
        <v>251</v>
      </c>
      <c r="B379" s="188"/>
      <c r="C379" s="188"/>
      <c r="D379" s="188"/>
      <c r="E379" s="188"/>
      <c r="F379" s="188"/>
      <c r="G379" s="188"/>
    </row>
    <row r="380" spans="1:7" ht="18.75">
      <c r="A380" s="9"/>
    </row>
    <row r="381" spans="1:7" ht="18.75">
      <c r="A381" s="9" t="s">
        <v>145</v>
      </c>
      <c r="B381" s="10">
        <v>244</v>
      </c>
    </row>
    <row r="382" spans="1:7" ht="18.75">
      <c r="A382" s="8"/>
    </row>
    <row r="383" spans="1:7" ht="40.9" customHeight="1">
      <c r="A383" s="129" t="s">
        <v>86</v>
      </c>
      <c r="B383" s="176" t="s">
        <v>142</v>
      </c>
      <c r="C383" s="176"/>
      <c r="D383" s="176" t="s">
        <v>143</v>
      </c>
      <c r="E383" s="176"/>
      <c r="F383" s="176" t="s">
        <v>150</v>
      </c>
      <c r="G383" s="176"/>
    </row>
    <row r="384" spans="1:7" ht="18.75">
      <c r="A384" s="129">
        <v>1</v>
      </c>
      <c r="B384" s="178">
        <v>2</v>
      </c>
      <c r="C384" s="180"/>
      <c r="D384" s="178">
        <v>3</v>
      </c>
      <c r="E384" s="180"/>
      <c r="F384" s="178">
        <v>4</v>
      </c>
      <c r="G384" s="180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237</v>
      </c>
      <c r="B386" s="195"/>
      <c r="C386" s="196"/>
      <c r="D386" s="195"/>
      <c r="E386" s="196"/>
      <c r="F386" s="184">
        <f t="shared" ref="F386:F398" si="3">B386*D386</f>
        <v>0</v>
      </c>
      <c r="G386" s="186"/>
    </row>
    <row r="387" spans="1:7" ht="18.75">
      <c r="A387" s="13"/>
      <c r="B387" s="195"/>
      <c r="C387" s="196"/>
      <c r="D387" s="195"/>
      <c r="E387" s="196"/>
      <c r="F387" s="184"/>
      <c r="G387" s="186"/>
    </row>
    <row r="388" spans="1:7" ht="18.75">
      <c r="A388" s="13" t="s">
        <v>238</v>
      </c>
      <c r="B388" s="195"/>
      <c r="C388" s="196"/>
      <c r="D388" s="195"/>
      <c r="E388" s="196"/>
      <c r="F388" s="184">
        <f t="shared" si="3"/>
        <v>0</v>
      </c>
      <c r="G388" s="186"/>
    </row>
    <row r="389" spans="1:7" ht="18.75">
      <c r="A389" s="13"/>
      <c r="B389" s="195"/>
      <c r="C389" s="196"/>
      <c r="D389" s="195"/>
      <c r="E389" s="196"/>
      <c r="F389" s="184"/>
      <c r="G389" s="186"/>
    </row>
    <row r="390" spans="1:7" ht="18.75">
      <c r="A390" s="13" t="s">
        <v>239</v>
      </c>
      <c r="B390" s="195"/>
      <c r="C390" s="196"/>
      <c r="D390" s="195"/>
      <c r="E390" s="196"/>
      <c r="F390" s="184">
        <f t="shared" si="3"/>
        <v>0</v>
      </c>
      <c r="G390" s="186"/>
    </row>
    <row r="391" spans="1:7" ht="18.75">
      <c r="A391" s="13"/>
      <c r="B391" s="195"/>
      <c r="C391" s="196"/>
      <c r="D391" s="195"/>
      <c r="E391" s="196"/>
      <c r="F391" s="184"/>
      <c r="G391" s="186"/>
    </row>
    <row r="392" spans="1:7" ht="18.75">
      <c r="A392" s="13" t="s">
        <v>240</v>
      </c>
      <c r="B392" s="195"/>
      <c r="C392" s="196"/>
      <c r="D392" s="195"/>
      <c r="E392" s="196"/>
      <c r="F392" s="184">
        <f t="shared" si="3"/>
        <v>0</v>
      </c>
      <c r="G392" s="186"/>
    </row>
    <row r="393" spans="1:7" ht="18.75">
      <c r="A393" s="13"/>
      <c r="B393" s="195"/>
      <c r="C393" s="196"/>
      <c r="D393" s="195"/>
      <c r="E393" s="196"/>
      <c r="F393" s="184"/>
      <c r="G393" s="186"/>
    </row>
    <row r="394" spans="1:7" ht="18.75">
      <c r="A394" s="13" t="s">
        <v>241</v>
      </c>
      <c r="B394" s="195"/>
      <c r="C394" s="196"/>
      <c r="D394" s="195"/>
      <c r="E394" s="196"/>
      <c r="F394" s="184">
        <f t="shared" si="3"/>
        <v>0</v>
      </c>
      <c r="G394" s="186"/>
    </row>
    <row r="395" spans="1:7" ht="18.75">
      <c r="A395" s="13"/>
      <c r="B395" s="195"/>
      <c r="C395" s="196"/>
      <c r="D395" s="195"/>
      <c r="E395" s="196"/>
      <c r="F395" s="184"/>
      <c r="G395" s="186"/>
    </row>
    <row r="396" spans="1:7" ht="18.75">
      <c r="A396" s="13" t="s">
        <v>242</v>
      </c>
      <c r="B396" s="195"/>
      <c r="C396" s="196"/>
      <c r="D396" s="195"/>
      <c r="E396" s="196"/>
      <c r="F396" s="184">
        <f t="shared" si="3"/>
        <v>0</v>
      </c>
      <c r="G396" s="186"/>
    </row>
    <row r="397" spans="1:7" ht="18.75">
      <c r="A397" s="13"/>
      <c r="B397" s="195"/>
      <c r="C397" s="196"/>
      <c r="D397" s="195"/>
      <c r="E397" s="196"/>
      <c r="F397" s="184"/>
      <c r="G397" s="186"/>
    </row>
    <row r="398" spans="1:7" ht="18.75">
      <c r="A398" s="13" t="s">
        <v>243</v>
      </c>
      <c r="B398" s="195"/>
      <c r="C398" s="196"/>
      <c r="D398" s="195"/>
      <c r="E398" s="196"/>
      <c r="F398" s="184">
        <f t="shared" si="3"/>
        <v>0</v>
      </c>
      <c r="G398" s="186"/>
    </row>
    <row r="399" spans="1:7" ht="18.75">
      <c r="A399" s="15"/>
      <c r="B399" s="16"/>
      <c r="C399" s="16"/>
      <c r="D399" s="16"/>
      <c r="E399" s="16"/>
      <c r="F399" s="78"/>
      <c r="G399" s="78"/>
    </row>
    <row r="400" spans="1:7" ht="18.75">
      <c r="A400" s="29"/>
    </row>
    <row r="401" spans="1:7" ht="37.5">
      <c r="A401" s="29" t="s">
        <v>151</v>
      </c>
      <c r="B401" s="10"/>
      <c r="C401" s="152"/>
      <c r="D401" s="152"/>
      <c r="E401" s="10"/>
      <c r="F401" s="152"/>
      <c r="G401" s="152"/>
    </row>
    <row r="402" spans="1:7" ht="18.75">
      <c r="A402" s="29"/>
      <c r="B402" s="10"/>
      <c r="C402" s="159" t="s">
        <v>53</v>
      </c>
      <c r="D402" s="159"/>
      <c r="E402" s="10"/>
      <c r="F402" s="159" t="s">
        <v>54</v>
      </c>
      <c r="G402" s="159"/>
    </row>
    <row r="403" spans="1:7" ht="18.75">
      <c r="A403" s="29"/>
      <c r="B403" s="10"/>
      <c r="C403" s="127"/>
      <c r="D403" s="127"/>
      <c r="E403" s="10"/>
      <c r="F403" s="127"/>
      <c r="G403" s="127"/>
    </row>
    <row r="404" spans="1:7" ht="37.5">
      <c r="A404" s="29" t="s">
        <v>152</v>
      </c>
      <c r="B404" s="10"/>
      <c r="C404" s="152"/>
      <c r="D404" s="152"/>
      <c r="E404" s="10"/>
      <c r="F404" s="152"/>
      <c r="G404" s="152"/>
    </row>
    <row r="405" spans="1:7" ht="18.75">
      <c r="A405" s="29"/>
      <c r="B405" s="10"/>
      <c r="C405" s="159" t="s">
        <v>53</v>
      </c>
      <c r="D405" s="159"/>
      <c r="E405" s="10"/>
      <c r="F405" s="159" t="s">
        <v>54</v>
      </c>
      <c r="G405" s="159"/>
    </row>
    <row r="406" spans="1:7" ht="18.75">
      <c r="A406" s="29"/>
      <c r="B406" s="10"/>
      <c r="C406" s="127"/>
      <c r="D406" s="127"/>
      <c r="E406" s="10"/>
      <c r="F406" s="127"/>
      <c r="G406" s="127"/>
    </row>
    <row r="407" spans="1:7" ht="18.75">
      <c r="A407" s="29" t="s">
        <v>153</v>
      </c>
      <c r="B407" s="10"/>
      <c r="C407" s="152"/>
      <c r="D407" s="152"/>
      <c r="E407" s="10"/>
      <c r="F407" s="152"/>
      <c r="G407" s="152"/>
    </row>
    <row r="408" spans="1:7" ht="18.75">
      <c r="A408" s="29"/>
      <c r="B408" s="10"/>
      <c r="C408" s="159" t="s">
        <v>53</v>
      </c>
      <c r="D408" s="159"/>
      <c r="E408" s="10"/>
      <c r="F408" s="159" t="s">
        <v>54</v>
      </c>
      <c r="G408" s="159"/>
    </row>
    <row r="409" spans="1:7" ht="18.75">
      <c r="A409" s="29" t="s">
        <v>154</v>
      </c>
      <c r="B409" s="10"/>
      <c r="C409" s="10"/>
      <c r="D409" s="10"/>
      <c r="E409" s="10"/>
      <c r="F409" s="10"/>
      <c r="G409" s="10"/>
    </row>
    <row r="410" spans="1:7" ht="18.75">
      <c r="A410" s="160" t="s">
        <v>44</v>
      </c>
      <c r="B410" s="160"/>
      <c r="C410" s="10"/>
      <c r="D410" s="10"/>
      <c r="E410" s="10"/>
      <c r="F410" s="10"/>
      <c r="G410" s="10"/>
    </row>
  </sheetData>
  <mergeCells count="595"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D103:F103"/>
    <mergeCell ref="A114:G114"/>
    <mergeCell ref="B118:C118"/>
    <mergeCell ref="D118:E118"/>
    <mergeCell ref="F118:G118"/>
    <mergeCell ref="B119:C119"/>
    <mergeCell ref="D119:E119"/>
    <mergeCell ref="F119:G119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C127:D127"/>
    <mergeCell ref="F127:G127"/>
    <mergeCell ref="C128:D128"/>
    <mergeCell ref="F128:G128"/>
    <mergeCell ref="A130:G130"/>
    <mergeCell ref="C134:E134"/>
    <mergeCell ref="F134:G134"/>
    <mergeCell ref="B120:C120"/>
    <mergeCell ref="D120:E120"/>
    <mergeCell ref="F120:G120"/>
    <mergeCell ref="A122:G122"/>
    <mergeCell ref="C126:D126"/>
    <mergeCell ref="F126:G126"/>
    <mergeCell ref="A143:B143"/>
    <mergeCell ref="D143:E143"/>
    <mergeCell ref="F143:G143"/>
    <mergeCell ref="A144:B144"/>
    <mergeCell ref="D144:E144"/>
    <mergeCell ref="F144:G144"/>
    <mergeCell ref="C135:E135"/>
    <mergeCell ref="F135:G135"/>
    <mergeCell ref="C136:E136"/>
    <mergeCell ref="F136:G136"/>
    <mergeCell ref="A138:G138"/>
    <mergeCell ref="A142:B142"/>
    <mergeCell ref="D142:E142"/>
    <mergeCell ref="F142:G142"/>
    <mergeCell ref="A154:G154"/>
    <mergeCell ref="C158:D158"/>
    <mergeCell ref="F158:G158"/>
    <mergeCell ref="C159:D159"/>
    <mergeCell ref="F159:G159"/>
    <mergeCell ref="C160:D160"/>
    <mergeCell ref="F160:G160"/>
    <mergeCell ref="A146:G146"/>
    <mergeCell ref="C150:D150"/>
    <mergeCell ref="F150:G150"/>
    <mergeCell ref="C151:D151"/>
    <mergeCell ref="F151:G151"/>
    <mergeCell ref="C152:D152"/>
    <mergeCell ref="F152:G152"/>
    <mergeCell ref="C167:D167"/>
    <mergeCell ref="F167:G167"/>
    <mergeCell ref="A169:G169"/>
    <mergeCell ref="B173:C173"/>
    <mergeCell ref="D173:E173"/>
    <mergeCell ref="F173:G173"/>
    <mergeCell ref="C164:D164"/>
    <mergeCell ref="F164:G164"/>
    <mergeCell ref="C165:D165"/>
    <mergeCell ref="F165:G165"/>
    <mergeCell ref="C166:D166"/>
    <mergeCell ref="F166:G166"/>
    <mergeCell ref="D179:E179"/>
    <mergeCell ref="F179:G179"/>
    <mergeCell ref="D180:E180"/>
    <mergeCell ref="F180:G180"/>
    <mergeCell ref="D181:E181"/>
    <mergeCell ref="F181:G181"/>
    <mergeCell ref="B174:C174"/>
    <mergeCell ref="D174:E174"/>
    <mergeCell ref="F174:G174"/>
    <mergeCell ref="B175:C175"/>
    <mergeCell ref="D175:E175"/>
    <mergeCell ref="F175:G175"/>
    <mergeCell ref="B189:C189"/>
    <mergeCell ref="D189:E189"/>
    <mergeCell ref="F189:G189"/>
    <mergeCell ref="B190:C190"/>
    <mergeCell ref="D190:E190"/>
    <mergeCell ref="F190:G190"/>
    <mergeCell ref="A183:G183"/>
    <mergeCell ref="B187:C187"/>
    <mergeCell ref="D187:E187"/>
    <mergeCell ref="F187:G187"/>
    <mergeCell ref="B188:C188"/>
    <mergeCell ref="D188:E188"/>
    <mergeCell ref="F188:G188"/>
    <mergeCell ref="B197:C197"/>
    <mergeCell ref="D197:E197"/>
    <mergeCell ref="F197:G197"/>
    <mergeCell ref="B198:C198"/>
    <mergeCell ref="D198:E198"/>
    <mergeCell ref="F198:G198"/>
    <mergeCell ref="A192:G192"/>
    <mergeCell ref="B195:C195"/>
    <mergeCell ref="D195:E195"/>
    <mergeCell ref="F195:G195"/>
    <mergeCell ref="B196:C196"/>
    <mergeCell ref="D196:E196"/>
    <mergeCell ref="F196:G196"/>
    <mergeCell ref="B204:C204"/>
    <mergeCell ref="D204:E204"/>
    <mergeCell ref="F204:G204"/>
    <mergeCell ref="B205:C205"/>
    <mergeCell ref="D205:E205"/>
    <mergeCell ref="F205:G205"/>
    <mergeCell ref="B202:C202"/>
    <mergeCell ref="D202:E202"/>
    <mergeCell ref="F202:G202"/>
    <mergeCell ref="B203:C203"/>
    <mergeCell ref="D203:E203"/>
    <mergeCell ref="F203:G203"/>
    <mergeCell ref="B211:C211"/>
    <mergeCell ref="D211:E211"/>
    <mergeCell ref="F211:G211"/>
    <mergeCell ref="B212:C212"/>
    <mergeCell ref="D212:E212"/>
    <mergeCell ref="F212:G212"/>
    <mergeCell ref="B209:C209"/>
    <mergeCell ref="D209:E209"/>
    <mergeCell ref="F209:G209"/>
    <mergeCell ref="B210:C210"/>
    <mergeCell ref="D210:E210"/>
    <mergeCell ref="F210:G210"/>
    <mergeCell ref="B220:C220"/>
    <mergeCell ref="D220:E220"/>
    <mergeCell ref="F220:G220"/>
    <mergeCell ref="B221:C221"/>
    <mergeCell ref="D221:E221"/>
    <mergeCell ref="F221:G221"/>
    <mergeCell ref="A214:G214"/>
    <mergeCell ref="B218:C218"/>
    <mergeCell ref="D218:E218"/>
    <mergeCell ref="F218:G218"/>
    <mergeCell ref="B219:C219"/>
    <mergeCell ref="D219:E219"/>
    <mergeCell ref="F219:G219"/>
    <mergeCell ref="B227:C227"/>
    <mergeCell ref="D227:E227"/>
    <mergeCell ref="F227:G227"/>
    <mergeCell ref="B228:C228"/>
    <mergeCell ref="D228:E228"/>
    <mergeCell ref="F228:G228"/>
    <mergeCell ref="B225:C225"/>
    <mergeCell ref="D225:E225"/>
    <mergeCell ref="F225:G225"/>
    <mergeCell ref="B226:C226"/>
    <mergeCell ref="D226:E226"/>
    <mergeCell ref="F226:G226"/>
    <mergeCell ref="B234:C234"/>
    <mergeCell ref="D234:E234"/>
    <mergeCell ref="F234:G234"/>
    <mergeCell ref="B235:C235"/>
    <mergeCell ref="D235:E235"/>
    <mergeCell ref="F235:G235"/>
    <mergeCell ref="B232:C232"/>
    <mergeCell ref="D232:E232"/>
    <mergeCell ref="F232:G232"/>
    <mergeCell ref="B233:C233"/>
    <mergeCell ref="D233:E233"/>
    <mergeCell ref="F233:G233"/>
    <mergeCell ref="B242:C242"/>
    <mergeCell ref="D242:E242"/>
    <mergeCell ref="F242:G242"/>
    <mergeCell ref="B243:C243"/>
    <mergeCell ref="D243:E243"/>
    <mergeCell ref="F243:G243"/>
    <mergeCell ref="A237:G237"/>
    <mergeCell ref="B240:C240"/>
    <mergeCell ref="D240:E240"/>
    <mergeCell ref="F240:G240"/>
    <mergeCell ref="B241:C241"/>
    <mergeCell ref="D241:E241"/>
    <mergeCell ref="F241:G241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50:C250"/>
    <mergeCell ref="D250:E250"/>
    <mergeCell ref="F250:G250"/>
    <mergeCell ref="B251:C251"/>
    <mergeCell ref="D251:E251"/>
    <mergeCell ref="F251:G251"/>
    <mergeCell ref="B248:C248"/>
    <mergeCell ref="D248:E248"/>
    <mergeCell ref="F248:G248"/>
    <mergeCell ref="B249:C249"/>
    <mergeCell ref="D249:E249"/>
    <mergeCell ref="F249:G249"/>
    <mergeCell ref="B260:C260"/>
    <mergeCell ref="D260:E260"/>
    <mergeCell ref="F260:G260"/>
    <mergeCell ref="B261:C261"/>
    <mergeCell ref="D261:E261"/>
    <mergeCell ref="F261:G261"/>
    <mergeCell ref="B252:C252"/>
    <mergeCell ref="D252:E252"/>
    <mergeCell ref="F252:G252"/>
    <mergeCell ref="A254:G254"/>
    <mergeCell ref="A255:G255"/>
    <mergeCell ref="B259:C259"/>
    <mergeCell ref="D259:E259"/>
    <mergeCell ref="F259:G259"/>
    <mergeCell ref="B269:C269"/>
    <mergeCell ref="D269:E269"/>
    <mergeCell ref="F269:G269"/>
    <mergeCell ref="B270:C270"/>
    <mergeCell ref="D270:E270"/>
    <mergeCell ref="F270:G270"/>
    <mergeCell ref="B262:C262"/>
    <mergeCell ref="D262:E262"/>
    <mergeCell ref="F262:G262"/>
    <mergeCell ref="A264:G264"/>
    <mergeCell ref="B268:C268"/>
    <mergeCell ref="D268:E268"/>
    <mergeCell ref="F268:G268"/>
    <mergeCell ref="A274:G274"/>
    <mergeCell ref="B278:C278"/>
    <mergeCell ref="D278:E278"/>
    <mergeCell ref="F278:G278"/>
    <mergeCell ref="B279:C279"/>
    <mergeCell ref="D279:E279"/>
    <mergeCell ref="F279:G279"/>
    <mergeCell ref="B271:C271"/>
    <mergeCell ref="D271:E271"/>
    <mergeCell ref="F271:G271"/>
    <mergeCell ref="B272:C272"/>
    <mergeCell ref="D272:E272"/>
    <mergeCell ref="F272:G272"/>
    <mergeCell ref="A283:G283"/>
    <mergeCell ref="B287:C287"/>
    <mergeCell ref="D287:E287"/>
    <mergeCell ref="F287:G287"/>
    <mergeCell ref="B288:C288"/>
    <mergeCell ref="D288:E288"/>
    <mergeCell ref="F288:G288"/>
    <mergeCell ref="B280:C280"/>
    <mergeCell ref="D280:E280"/>
    <mergeCell ref="F280:G280"/>
    <mergeCell ref="B281:C281"/>
    <mergeCell ref="D281:E281"/>
    <mergeCell ref="F281:G281"/>
    <mergeCell ref="B291:C291"/>
    <mergeCell ref="D291:E291"/>
    <mergeCell ref="F291:G291"/>
    <mergeCell ref="B292:C292"/>
    <mergeCell ref="D292:E292"/>
    <mergeCell ref="F292:G292"/>
    <mergeCell ref="B289:C289"/>
    <mergeCell ref="D289:E289"/>
    <mergeCell ref="F289:G289"/>
    <mergeCell ref="B290:C290"/>
    <mergeCell ref="D290:E290"/>
    <mergeCell ref="F290:G290"/>
    <mergeCell ref="B300:C300"/>
    <mergeCell ref="D300:E300"/>
    <mergeCell ref="F300:G300"/>
    <mergeCell ref="B301:C301"/>
    <mergeCell ref="D301:E301"/>
    <mergeCell ref="F301:G301"/>
    <mergeCell ref="B293:C293"/>
    <mergeCell ref="D293:E293"/>
    <mergeCell ref="F293:G293"/>
    <mergeCell ref="A295:G295"/>
    <mergeCell ref="B299:C299"/>
    <mergeCell ref="D299:E299"/>
    <mergeCell ref="F299:G299"/>
    <mergeCell ref="A309:C309"/>
    <mergeCell ref="D309:E309"/>
    <mergeCell ref="F309:G309"/>
    <mergeCell ref="A310:C310"/>
    <mergeCell ref="D310:E310"/>
    <mergeCell ref="F310:G310"/>
    <mergeCell ref="B302:C302"/>
    <mergeCell ref="D302:E302"/>
    <mergeCell ref="F302:G302"/>
    <mergeCell ref="A304:G304"/>
    <mergeCell ref="A308:C308"/>
    <mergeCell ref="D308:E308"/>
    <mergeCell ref="F308:G308"/>
    <mergeCell ref="A316:C316"/>
    <mergeCell ref="D316:E316"/>
    <mergeCell ref="F316:G316"/>
    <mergeCell ref="A317:C317"/>
    <mergeCell ref="D317:E317"/>
    <mergeCell ref="F317:G317"/>
    <mergeCell ref="A311:C311"/>
    <mergeCell ref="D311:E311"/>
    <mergeCell ref="F311:G311"/>
    <mergeCell ref="A315:C315"/>
    <mergeCell ref="D315:E315"/>
    <mergeCell ref="F315:G315"/>
    <mergeCell ref="A320:C320"/>
    <mergeCell ref="D320:E320"/>
    <mergeCell ref="F320:G320"/>
    <mergeCell ref="A321:C321"/>
    <mergeCell ref="D321:E321"/>
    <mergeCell ref="F321:G321"/>
    <mergeCell ref="A318:C318"/>
    <mergeCell ref="D318:E318"/>
    <mergeCell ref="F318:G318"/>
    <mergeCell ref="A319:C319"/>
    <mergeCell ref="D319:E319"/>
    <mergeCell ref="F319:G319"/>
    <mergeCell ref="A329:C329"/>
    <mergeCell ref="D329:E329"/>
    <mergeCell ref="F329:G329"/>
    <mergeCell ref="A330:C330"/>
    <mergeCell ref="D330:E330"/>
    <mergeCell ref="F330:G330"/>
    <mergeCell ref="A323:G323"/>
    <mergeCell ref="A327:C327"/>
    <mergeCell ref="D327:E327"/>
    <mergeCell ref="F327:G327"/>
    <mergeCell ref="A328:C328"/>
    <mergeCell ref="D328:E328"/>
    <mergeCell ref="F328:G328"/>
    <mergeCell ref="A336:C336"/>
    <mergeCell ref="D336:E336"/>
    <mergeCell ref="F336:G336"/>
    <mergeCell ref="A337:C337"/>
    <mergeCell ref="D337:E337"/>
    <mergeCell ref="F337:G337"/>
    <mergeCell ref="A334:C334"/>
    <mergeCell ref="D334:E334"/>
    <mergeCell ref="F334:G334"/>
    <mergeCell ref="A335:C335"/>
    <mergeCell ref="D335:E335"/>
    <mergeCell ref="F335:G335"/>
    <mergeCell ref="A341:G341"/>
    <mergeCell ref="A345:B345"/>
    <mergeCell ref="C345:D345"/>
    <mergeCell ref="E345:G345"/>
    <mergeCell ref="A346:B346"/>
    <mergeCell ref="C346:D346"/>
    <mergeCell ref="E346:G346"/>
    <mergeCell ref="A338:C338"/>
    <mergeCell ref="D338:E338"/>
    <mergeCell ref="F338:G338"/>
    <mergeCell ref="A339:C339"/>
    <mergeCell ref="D339:E339"/>
    <mergeCell ref="F339:G339"/>
    <mergeCell ref="A350:G350"/>
    <mergeCell ref="B354:C354"/>
    <mergeCell ref="D354:E354"/>
    <mergeCell ref="F354:G354"/>
    <mergeCell ref="B355:C355"/>
    <mergeCell ref="D355:E355"/>
    <mergeCell ref="F355:G355"/>
    <mergeCell ref="A347:B347"/>
    <mergeCell ref="C347:D347"/>
    <mergeCell ref="E347:G347"/>
    <mergeCell ref="A348:B348"/>
    <mergeCell ref="C348:D348"/>
    <mergeCell ref="E348:G348"/>
    <mergeCell ref="B358:C358"/>
    <mergeCell ref="D358:E358"/>
    <mergeCell ref="F358:G358"/>
    <mergeCell ref="B359:C359"/>
    <mergeCell ref="D359:E359"/>
    <mergeCell ref="F359:G359"/>
    <mergeCell ref="B356:C356"/>
    <mergeCell ref="D356:E356"/>
    <mergeCell ref="F356:G356"/>
    <mergeCell ref="B357:C357"/>
    <mergeCell ref="D357:E357"/>
    <mergeCell ref="F357:G357"/>
    <mergeCell ref="B367:C367"/>
    <mergeCell ref="D367:E367"/>
    <mergeCell ref="F367:G367"/>
    <mergeCell ref="B368:C368"/>
    <mergeCell ref="D368:E368"/>
    <mergeCell ref="F368:G368"/>
    <mergeCell ref="A361:G361"/>
    <mergeCell ref="B365:C365"/>
    <mergeCell ref="D365:E365"/>
    <mergeCell ref="F365:G365"/>
    <mergeCell ref="B366:C366"/>
    <mergeCell ref="D366:E366"/>
    <mergeCell ref="F366:G366"/>
    <mergeCell ref="B376:C376"/>
    <mergeCell ref="D376:E376"/>
    <mergeCell ref="F376:G376"/>
    <mergeCell ref="B377:C377"/>
    <mergeCell ref="D377:E377"/>
    <mergeCell ref="F377:G377"/>
    <mergeCell ref="A370:G370"/>
    <mergeCell ref="B374:C374"/>
    <mergeCell ref="D374:E374"/>
    <mergeCell ref="F374:G374"/>
    <mergeCell ref="B375:C375"/>
    <mergeCell ref="D375:E375"/>
    <mergeCell ref="F375:G375"/>
    <mergeCell ref="B385:C385"/>
    <mergeCell ref="D385:E385"/>
    <mergeCell ref="F385:G385"/>
    <mergeCell ref="B386:C386"/>
    <mergeCell ref="D386:E386"/>
    <mergeCell ref="F386:G386"/>
    <mergeCell ref="A379:G379"/>
    <mergeCell ref="B383:C383"/>
    <mergeCell ref="D383:E383"/>
    <mergeCell ref="F383:G383"/>
    <mergeCell ref="B384:C384"/>
    <mergeCell ref="D384:E384"/>
    <mergeCell ref="F384:G384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97:C397"/>
    <mergeCell ref="D397:E397"/>
    <mergeCell ref="F397:G397"/>
    <mergeCell ref="B398:C398"/>
    <mergeCell ref="D398:E398"/>
    <mergeCell ref="F398:G398"/>
    <mergeCell ref="B395:C395"/>
    <mergeCell ref="D395:E395"/>
    <mergeCell ref="F395:G395"/>
    <mergeCell ref="B396:C396"/>
    <mergeCell ref="D396:E396"/>
    <mergeCell ref="F396:G396"/>
    <mergeCell ref="A410:B410"/>
    <mergeCell ref="C405:D405"/>
    <mergeCell ref="F405:G405"/>
    <mergeCell ref="C407:D407"/>
    <mergeCell ref="F407:G407"/>
    <mergeCell ref="C408:D408"/>
    <mergeCell ref="F408:G408"/>
    <mergeCell ref="C401:D401"/>
    <mergeCell ref="F401:G401"/>
    <mergeCell ref="C402:D402"/>
    <mergeCell ref="F402:G402"/>
    <mergeCell ref="C404:D404"/>
    <mergeCell ref="F404:G404"/>
  </mergeCells>
  <pageMargins left="1.3779527559055118" right="0.39370078740157483" top="0.98425196850393704" bottom="0.78740157480314965" header="0.31496062992125984" footer="0.31496062992125984"/>
  <pageSetup paperSize="9" scale="60" orientation="portrait" r:id="rId1"/>
  <rowBreaks count="10" manualBreakCount="10">
    <brk id="40" max="6" man="1"/>
    <brk id="79" max="16383" man="1"/>
    <brk id="121" max="16383" man="1"/>
    <brk id="153" max="16383" man="1"/>
    <brk id="181" max="16383" man="1"/>
    <brk id="213" max="16383" man="1"/>
    <brk id="262" max="16383" man="1"/>
    <brk id="302" max="16383" man="1"/>
    <brk id="348" max="16383" man="1"/>
    <brk id="3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5"/>
  <sheetViews>
    <sheetView zoomScaleNormal="100" workbookViewId="0">
      <selection activeCell="A114" sqref="A114:G115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302</v>
      </c>
      <c r="B2" s="175"/>
      <c r="C2" s="175"/>
      <c r="D2" s="175"/>
      <c r="E2" s="175"/>
      <c r="F2" s="175"/>
      <c r="G2" s="175"/>
    </row>
    <row r="3" spans="1:7" ht="18.75">
      <c r="A3" s="146"/>
      <c r="B3" s="146"/>
      <c r="C3" s="146"/>
      <c r="D3" s="146"/>
      <c r="E3" s="146"/>
      <c r="F3" s="146"/>
      <c r="G3" s="146"/>
    </row>
    <row r="4" spans="1:7" ht="35.450000000000003" customHeight="1">
      <c r="A4" s="175" t="s">
        <v>303</v>
      </c>
      <c r="B4" s="175"/>
      <c r="C4" s="175"/>
      <c r="D4" s="175"/>
      <c r="E4" s="175"/>
      <c r="F4" s="175"/>
      <c r="G4" s="175"/>
    </row>
    <row r="5" spans="1:7" ht="51" customHeight="1">
      <c r="A5" s="175" t="s">
        <v>174</v>
      </c>
      <c r="B5" s="175"/>
      <c r="C5" s="175"/>
      <c r="D5" s="175"/>
      <c r="E5" s="175"/>
      <c r="F5" s="175"/>
      <c r="G5" s="175"/>
    </row>
    <row r="6" spans="1:7" ht="18.75">
      <c r="A6" s="146"/>
      <c r="B6" s="146"/>
      <c r="C6" s="146"/>
      <c r="D6" s="146"/>
      <c r="E6" s="146"/>
      <c r="F6" s="146"/>
      <c r="G6" s="146"/>
    </row>
    <row r="7" spans="1:7" ht="18.75">
      <c r="A7" s="9" t="s">
        <v>255</v>
      </c>
      <c r="B7" s="10">
        <v>130</v>
      </c>
    </row>
    <row r="8" spans="1:7">
      <c r="A8" s="11"/>
    </row>
    <row r="9" spans="1:7" ht="55.9" customHeight="1">
      <c r="A9" s="141" t="s">
        <v>86</v>
      </c>
      <c r="B9" s="176" t="s">
        <v>172</v>
      </c>
      <c r="C9" s="176"/>
      <c r="D9" s="176" t="s">
        <v>173</v>
      </c>
      <c r="E9" s="176"/>
      <c r="F9" s="176" t="s">
        <v>270</v>
      </c>
      <c r="G9" s="176"/>
    </row>
    <row r="10" spans="1:7" ht="18.75">
      <c r="A10" s="141">
        <v>1</v>
      </c>
      <c r="B10" s="176">
        <v>2</v>
      </c>
      <c r="C10" s="176"/>
      <c r="D10" s="176">
        <v>3</v>
      </c>
      <c r="E10" s="176"/>
      <c r="F10" s="176">
        <v>4</v>
      </c>
      <c r="G10" s="176"/>
    </row>
    <row r="11" spans="1:7" ht="112.5">
      <c r="A11" s="13" t="s">
        <v>170</v>
      </c>
      <c r="B11" s="176" t="s">
        <v>117</v>
      </c>
      <c r="C11" s="176"/>
      <c r="D11" s="176" t="s">
        <v>117</v>
      </c>
      <c r="E11" s="176"/>
      <c r="F11" s="177">
        <v>3316406.5</v>
      </c>
      <c r="G11" s="177"/>
    </row>
    <row r="12" spans="1:7" ht="18.75">
      <c r="A12" s="139"/>
    </row>
    <row r="13" spans="1:7">
      <c r="A13" s="11"/>
    </row>
    <row r="14" spans="1:7" ht="48.6" customHeight="1">
      <c r="A14" s="175" t="s">
        <v>304</v>
      </c>
      <c r="B14" s="175"/>
      <c r="C14" s="175"/>
      <c r="D14" s="175"/>
      <c r="E14" s="175"/>
      <c r="F14" s="175"/>
      <c r="G14" s="175"/>
    </row>
    <row r="15" spans="1:7" ht="18.75">
      <c r="A15" s="8"/>
    </row>
    <row r="16" spans="1:7" ht="18.75">
      <c r="A16" s="187" t="s">
        <v>189</v>
      </c>
      <c r="B16" s="187"/>
      <c r="C16" s="187"/>
      <c r="D16" s="187"/>
      <c r="E16" s="187"/>
      <c r="F16" s="187"/>
      <c r="G16" s="187"/>
    </row>
    <row r="17" spans="1:7" ht="18.75">
      <c r="A17" s="9"/>
    </row>
    <row r="18" spans="1:7" ht="18.75">
      <c r="A18" s="9" t="s">
        <v>145</v>
      </c>
      <c r="B18" s="10">
        <v>111</v>
      </c>
    </row>
    <row r="19" spans="1:7">
      <c r="A19" s="11"/>
    </row>
    <row r="20" spans="1:7" ht="54" customHeight="1">
      <c r="A20" s="176" t="s">
        <v>76</v>
      </c>
      <c r="B20" s="176" t="s">
        <v>77</v>
      </c>
      <c r="C20" s="176" t="s">
        <v>78</v>
      </c>
      <c r="D20" s="176"/>
      <c r="E20" s="176"/>
      <c r="F20" s="176"/>
      <c r="G20" s="176" t="s">
        <v>79</v>
      </c>
    </row>
    <row r="21" spans="1:7" ht="18.75">
      <c r="A21" s="176"/>
      <c r="B21" s="176"/>
      <c r="C21" s="176" t="s">
        <v>80</v>
      </c>
      <c r="D21" s="176" t="s">
        <v>6</v>
      </c>
      <c r="E21" s="176"/>
      <c r="F21" s="176"/>
      <c r="G21" s="176"/>
    </row>
    <row r="22" spans="1:7" ht="75">
      <c r="A22" s="176"/>
      <c r="B22" s="176"/>
      <c r="C22" s="176"/>
      <c r="D22" s="12" t="s">
        <v>81</v>
      </c>
      <c r="E22" s="12" t="s">
        <v>82</v>
      </c>
      <c r="F22" s="12" t="s">
        <v>83</v>
      </c>
      <c r="G22" s="176"/>
    </row>
    <row r="23" spans="1:7" ht="18.75">
      <c r="A23" s="141">
        <v>1</v>
      </c>
      <c r="B23" s="141">
        <v>2</v>
      </c>
      <c r="C23" s="141">
        <v>3</v>
      </c>
      <c r="D23" s="141">
        <v>4</v>
      </c>
      <c r="E23" s="141">
        <v>4</v>
      </c>
      <c r="F23" s="141">
        <v>5</v>
      </c>
      <c r="G23" s="141">
        <v>7</v>
      </c>
    </row>
    <row r="24" spans="1:7" ht="18.75">
      <c r="A24" s="143" t="s">
        <v>287</v>
      </c>
      <c r="B24" s="141">
        <v>1</v>
      </c>
      <c r="C24" s="145">
        <f t="shared" ref="C24:C29" si="0">D24+E24+F24</f>
        <v>36818.5</v>
      </c>
      <c r="D24" s="145">
        <v>14530</v>
      </c>
      <c r="E24" s="145">
        <v>3632.5</v>
      </c>
      <c r="F24" s="145">
        <v>18656</v>
      </c>
      <c r="G24" s="145">
        <f>C24*B24*12</f>
        <v>441822</v>
      </c>
    </row>
    <row r="25" spans="1:7" ht="22.5" customHeight="1">
      <c r="A25" s="143" t="s">
        <v>288</v>
      </c>
      <c r="B25" s="141">
        <v>1</v>
      </c>
      <c r="C25" s="145">
        <f t="shared" si="0"/>
        <v>33731</v>
      </c>
      <c r="D25" s="145">
        <v>13670</v>
      </c>
      <c r="E25" s="145">
        <v>3417.5</v>
      </c>
      <c r="F25" s="145">
        <v>16643.5</v>
      </c>
      <c r="G25" s="145">
        <f>C25*B25*12</f>
        <v>404772</v>
      </c>
    </row>
    <row r="26" spans="1:7" ht="40.5" customHeight="1">
      <c r="A26" s="143" t="s">
        <v>289</v>
      </c>
      <c r="B26" s="141">
        <v>1</v>
      </c>
      <c r="C26" s="145">
        <f t="shared" si="0"/>
        <v>33725</v>
      </c>
      <c r="D26" s="145">
        <v>13670</v>
      </c>
      <c r="E26" s="145">
        <v>3417.5</v>
      </c>
      <c r="F26" s="145">
        <v>16637.5</v>
      </c>
      <c r="G26" s="145">
        <f>C26*B26*12</f>
        <v>404700</v>
      </c>
    </row>
    <row r="27" spans="1:7" ht="18.75">
      <c r="A27" s="141" t="s">
        <v>290</v>
      </c>
      <c r="B27" s="141">
        <v>1</v>
      </c>
      <c r="C27" s="145">
        <f t="shared" si="0"/>
        <v>28262.010000000002</v>
      </c>
      <c r="D27" s="145">
        <v>11720</v>
      </c>
      <c r="E27" s="145">
        <v>2930</v>
      </c>
      <c r="F27" s="145">
        <v>13612.01</v>
      </c>
      <c r="G27" s="145">
        <f>C27*B27*12</f>
        <v>339144.12</v>
      </c>
    </row>
    <row r="28" spans="1:7" ht="37.5">
      <c r="A28" s="141" t="s">
        <v>291</v>
      </c>
      <c r="B28" s="141">
        <v>1</v>
      </c>
      <c r="C28" s="145">
        <f t="shared" si="0"/>
        <v>28738.02</v>
      </c>
      <c r="D28" s="145">
        <v>11720</v>
      </c>
      <c r="E28" s="145">
        <v>2930</v>
      </c>
      <c r="F28" s="145">
        <v>14088.02</v>
      </c>
      <c r="G28" s="145">
        <f>C28*B28*12</f>
        <v>344856.24</v>
      </c>
    </row>
    <row r="29" spans="1:7" ht="37.5">
      <c r="A29" s="141" t="s">
        <v>292</v>
      </c>
      <c r="B29" s="141">
        <v>2</v>
      </c>
      <c r="C29" s="145">
        <f t="shared" si="0"/>
        <v>14015.77</v>
      </c>
      <c r="D29" s="145">
        <v>11240</v>
      </c>
      <c r="E29" s="145">
        <v>1780</v>
      </c>
      <c r="F29" s="145">
        <v>995.77</v>
      </c>
      <c r="G29" s="145">
        <f>C29*B29*12-0.01</f>
        <v>336378.47</v>
      </c>
    </row>
    <row r="30" spans="1:7" ht="18.75">
      <c r="A30" s="141" t="s">
        <v>146</v>
      </c>
      <c r="B30" s="141">
        <f t="shared" ref="B30:G30" si="1">SUM(B24:B29)</f>
        <v>7</v>
      </c>
      <c r="C30" s="145">
        <f t="shared" si="1"/>
        <v>175290.3</v>
      </c>
      <c r="D30" s="145">
        <f t="shared" si="1"/>
        <v>76550</v>
      </c>
      <c r="E30" s="145">
        <f t="shared" si="1"/>
        <v>18107.5</v>
      </c>
      <c r="F30" s="145">
        <f t="shared" si="1"/>
        <v>80632.800000000003</v>
      </c>
      <c r="G30" s="145">
        <f t="shared" si="1"/>
        <v>2271672.83</v>
      </c>
    </row>
    <row r="31" spans="1:7" ht="18.75">
      <c r="A31" s="8"/>
    </row>
    <row r="32" spans="1:7" ht="18.75">
      <c r="A32" s="187" t="s">
        <v>180</v>
      </c>
      <c r="B32" s="187"/>
      <c r="C32" s="187"/>
      <c r="D32" s="187"/>
      <c r="E32" s="187"/>
      <c r="F32" s="187"/>
      <c r="G32" s="187"/>
    </row>
    <row r="33" spans="1:7" ht="18.75">
      <c r="A33" s="142"/>
      <c r="B33" s="142"/>
      <c r="C33" s="142"/>
      <c r="D33" s="142"/>
      <c r="E33" s="142"/>
      <c r="F33" s="142"/>
      <c r="G33" s="142"/>
    </row>
    <row r="34" spans="1:7" ht="18.75">
      <c r="A34" s="9" t="s">
        <v>145</v>
      </c>
      <c r="B34" s="10">
        <v>119</v>
      </c>
    </row>
    <row r="35" spans="1:7">
      <c r="A35" s="11"/>
    </row>
    <row r="36" spans="1:7" ht="72" customHeight="1">
      <c r="A36" s="141" t="s">
        <v>84</v>
      </c>
      <c r="B36" s="176" t="s">
        <v>244</v>
      </c>
      <c r="C36" s="176"/>
      <c r="D36" s="176" t="s">
        <v>185</v>
      </c>
      <c r="E36" s="176"/>
      <c r="F36" s="176" t="s">
        <v>85</v>
      </c>
      <c r="G36" s="176"/>
    </row>
    <row r="37" spans="1:7" ht="18.75">
      <c r="A37" s="141">
        <v>1</v>
      </c>
      <c r="B37" s="176">
        <v>2</v>
      </c>
      <c r="C37" s="176"/>
      <c r="D37" s="176">
        <v>3</v>
      </c>
      <c r="E37" s="176"/>
      <c r="F37" s="176">
        <v>4</v>
      </c>
      <c r="G37" s="176"/>
    </row>
    <row r="38" spans="1:7" ht="18.75">
      <c r="A38" s="145">
        <f>B30</f>
        <v>7</v>
      </c>
      <c r="B38" s="177">
        <v>2957718.02</v>
      </c>
      <c r="C38" s="177"/>
      <c r="D38" s="177">
        <f>G30</f>
        <v>2271672.83</v>
      </c>
      <c r="E38" s="177"/>
      <c r="F38" s="177">
        <f>B38-D38</f>
        <v>686045.19</v>
      </c>
      <c r="G38" s="177"/>
    </row>
    <row r="39" spans="1:7" ht="18.75">
      <c r="A39" s="8"/>
    </row>
    <row r="40" spans="1:7" ht="51" customHeight="1">
      <c r="A40" s="188" t="s">
        <v>203</v>
      </c>
      <c r="B40" s="188"/>
      <c r="C40" s="188"/>
      <c r="D40" s="188"/>
      <c r="E40" s="188"/>
      <c r="F40" s="188"/>
      <c r="G40" s="188"/>
    </row>
    <row r="41" spans="1:7" ht="18.75">
      <c r="A41" s="9"/>
    </row>
    <row r="42" spans="1:7" ht="18.75">
      <c r="A42" s="9" t="s">
        <v>147</v>
      </c>
      <c r="B42" s="10">
        <v>112</v>
      </c>
    </row>
    <row r="43" spans="1:7">
      <c r="A43" s="11"/>
    </row>
    <row r="44" spans="1:7" ht="77.45" customHeight="1">
      <c r="A44" s="141" t="s">
        <v>86</v>
      </c>
      <c r="B44" s="141" t="s">
        <v>87</v>
      </c>
      <c r="C44" s="176" t="s">
        <v>88</v>
      </c>
      <c r="D44" s="176"/>
      <c r="E44" s="141" t="s">
        <v>89</v>
      </c>
      <c r="F44" s="176" t="s">
        <v>90</v>
      </c>
      <c r="G44" s="176"/>
    </row>
    <row r="45" spans="1:7" ht="18.75">
      <c r="A45" s="141">
        <v>1</v>
      </c>
      <c r="B45" s="141">
        <v>2</v>
      </c>
      <c r="C45" s="176">
        <v>3</v>
      </c>
      <c r="D45" s="176"/>
      <c r="E45" s="141">
        <v>4</v>
      </c>
      <c r="F45" s="176">
        <v>5</v>
      </c>
      <c r="G45" s="176"/>
    </row>
    <row r="46" spans="1:7" ht="18.75">
      <c r="A46" s="13" t="s">
        <v>91</v>
      </c>
      <c r="B46" s="144">
        <v>4</v>
      </c>
      <c r="C46" s="176">
        <v>202.75</v>
      </c>
      <c r="D46" s="176"/>
      <c r="E46" s="14">
        <v>15</v>
      </c>
      <c r="F46" s="177">
        <f>B46*C46*E46</f>
        <v>12165</v>
      </c>
      <c r="G46" s="177"/>
    </row>
    <row r="47" spans="1:7" ht="18.75">
      <c r="A47" s="8"/>
    </row>
    <row r="48" spans="1:7" ht="34.9" customHeight="1">
      <c r="A48" s="188" t="s">
        <v>226</v>
      </c>
      <c r="B48" s="188"/>
      <c r="C48" s="188"/>
      <c r="D48" s="188"/>
      <c r="E48" s="188"/>
      <c r="F48" s="188"/>
      <c r="G48" s="188"/>
    </row>
    <row r="49" spans="1:7" ht="18.75">
      <c r="A49" s="9" t="s">
        <v>145</v>
      </c>
      <c r="B49" s="10">
        <v>851</v>
      </c>
    </row>
    <row r="50" spans="1:7">
      <c r="A50" s="11"/>
    </row>
    <row r="51" spans="1:7" ht="73.150000000000006" customHeight="1">
      <c r="A51" s="141" t="s">
        <v>86</v>
      </c>
      <c r="B51" s="176" t="s">
        <v>109</v>
      </c>
      <c r="C51" s="176"/>
      <c r="D51" s="176" t="s">
        <v>110</v>
      </c>
      <c r="E51" s="176"/>
      <c r="F51" s="176" t="s">
        <v>111</v>
      </c>
      <c r="G51" s="176"/>
    </row>
    <row r="52" spans="1:7" ht="18.75">
      <c r="A52" s="141">
        <v>1</v>
      </c>
      <c r="B52" s="178">
        <v>2</v>
      </c>
      <c r="C52" s="180"/>
      <c r="D52" s="195">
        <v>3</v>
      </c>
      <c r="E52" s="196"/>
      <c r="F52" s="195">
        <v>4</v>
      </c>
      <c r="G52" s="196"/>
    </row>
    <row r="53" spans="1:7" ht="37.5">
      <c r="A53" s="13" t="s">
        <v>112</v>
      </c>
      <c r="B53" s="195">
        <v>13636.36</v>
      </c>
      <c r="C53" s="196"/>
      <c r="D53" s="195">
        <v>2.2000000000000002</v>
      </c>
      <c r="E53" s="196"/>
      <c r="F53" s="184">
        <f>B53*D53/100</f>
        <v>299.99992000000003</v>
      </c>
      <c r="G53" s="186"/>
    </row>
    <row r="54" spans="1:7" ht="37.5">
      <c r="A54" s="13" t="s">
        <v>113</v>
      </c>
      <c r="B54" s="195">
        <v>305333</v>
      </c>
      <c r="C54" s="196"/>
      <c r="D54" s="195">
        <v>1.5</v>
      </c>
      <c r="E54" s="196"/>
      <c r="F54" s="184">
        <f>B54*D54/100</f>
        <v>4579.9949999999999</v>
      </c>
      <c r="G54" s="186"/>
    </row>
    <row r="55" spans="1:7" ht="18.75">
      <c r="A55" s="13" t="s">
        <v>146</v>
      </c>
      <c r="B55" s="204"/>
      <c r="C55" s="204"/>
      <c r="D55" s="204"/>
      <c r="E55" s="204"/>
      <c r="F55" s="233">
        <f>F53+F54</f>
        <v>4879.9949200000001</v>
      </c>
      <c r="G55" s="233"/>
    </row>
    <row r="56" spans="1:7" ht="18.75">
      <c r="A56" s="9" t="s">
        <v>114</v>
      </c>
    </row>
    <row r="57" spans="1:7">
      <c r="A57" s="11"/>
    </row>
    <row r="58" spans="1:7" ht="36.6" customHeight="1">
      <c r="A58" s="141" t="s">
        <v>86</v>
      </c>
      <c r="B58" s="176" t="s">
        <v>109</v>
      </c>
      <c r="C58" s="176"/>
      <c r="D58" s="176" t="s">
        <v>110</v>
      </c>
      <c r="E58" s="176"/>
      <c r="F58" s="176" t="s">
        <v>115</v>
      </c>
      <c r="G58" s="176"/>
    </row>
    <row r="59" spans="1:7" ht="18.75">
      <c r="A59" s="141">
        <v>1</v>
      </c>
      <c r="B59" s="178">
        <v>2</v>
      </c>
      <c r="C59" s="180"/>
      <c r="D59" s="178">
        <v>3</v>
      </c>
      <c r="E59" s="180"/>
      <c r="F59" s="189">
        <v>4</v>
      </c>
      <c r="G59" s="190"/>
    </row>
    <row r="60" spans="1:7" ht="39" customHeight="1">
      <c r="A60" s="13" t="s">
        <v>293</v>
      </c>
      <c r="B60" s="178" t="s">
        <v>117</v>
      </c>
      <c r="C60" s="180"/>
      <c r="D60" s="178" t="s">
        <v>117</v>
      </c>
      <c r="E60" s="180"/>
      <c r="F60" s="191">
        <v>2250</v>
      </c>
      <c r="G60" s="192"/>
    </row>
    <row r="61" spans="1:7" ht="18.75">
      <c r="A61" s="9"/>
    </row>
    <row r="62" spans="1:7" ht="24.6" customHeight="1">
      <c r="A62" s="187" t="s">
        <v>216</v>
      </c>
      <c r="B62" s="187"/>
      <c r="C62" s="187"/>
      <c r="D62" s="187"/>
      <c r="E62" s="187"/>
      <c r="F62" s="187"/>
      <c r="G62" s="187"/>
    </row>
    <row r="63" spans="1:7" ht="18.75">
      <c r="A63" s="9"/>
    </row>
    <row r="64" spans="1:7" ht="18.75">
      <c r="A64" s="9" t="s">
        <v>145</v>
      </c>
      <c r="B64" s="10">
        <v>244</v>
      </c>
    </row>
    <row r="65" spans="1:7" ht="18.75">
      <c r="A65" s="8"/>
    </row>
    <row r="66" spans="1:7" ht="54.6" customHeight="1">
      <c r="A66" s="141" t="s">
        <v>86</v>
      </c>
      <c r="B66" s="176" t="s">
        <v>121</v>
      </c>
      <c r="C66" s="176"/>
      <c r="D66" s="176" t="s">
        <v>122</v>
      </c>
      <c r="E66" s="176"/>
      <c r="F66" s="176" t="s">
        <v>186</v>
      </c>
      <c r="G66" s="176"/>
    </row>
    <row r="67" spans="1:7" ht="18.75">
      <c r="A67" s="141">
        <v>1</v>
      </c>
      <c r="B67" s="178">
        <v>2</v>
      </c>
      <c r="C67" s="180"/>
      <c r="D67" s="178">
        <v>3</v>
      </c>
      <c r="E67" s="180"/>
      <c r="F67" s="195">
        <v>4</v>
      </c>
      <c r="G67" s="196"/>
    </row>
    <row r="68" spans="1:7" ht="18.75">
      <c r="A68" s="13" t="s">
        <v>123</v>
      </c>
      <c r="B68" s="195">
        <v>2</v>
      </c>
      <c r="C68" s="196"/>
      <c r="D68" s="195">
        <v>500</v>
      </c>
      <c r="E68" s="196"/>
      <c r="F68" s="184">
        <f>B68*D68*12</f>
        <v>12000</v>
      </c>
      <c r="G68" s="186"/>
    </row>
    <row r="69" spans="1:7">
      <c r="A69" s="23"/>
    </row>
    <row r="70" spans="1:7" ht="18.75">
      <c r="A70" s="8"/>
    </row>
    <row r="71" spans="1:7" ht="18.75">
      <c r="A71" s="187" t="s">
        <v>218</v>
      </c>
      <c r="B71" s="187"/>
      <c r="C71" s="187"/>
      <c r="D71" s="187"/>
      <c r="E71" s="187"/>
      <c r="F71" s="187"/>
      <c r="G71" s="187"/>
    </row>
    <row r="72" spans="1:7" ht="18.75">
      <c r="A72" s="9"/>
    </row>
    <row r="73" spans="1:7" ht="18.75">
      <c r="A73" s="9" t="s">
        <v>145</v>
      </c>
      <c r="B73" s="10">
        <v>244</v>
      </c>
    </row>
    <row r="74" spans="1:7" ht="18.75">
      <c r="A74" s="8"/>
    </row>
    <row r="75" spans="1:7" ht="54.6" customHeight="1">
      <c r="A75" s="141" t="s">
        <v>86</v>
      </c>
      <c r="B75" s="176" t="s">
        <v>126</v>
      </c>
      <c r="C75" s="176"/>
      <c r="D75" s="176" t="s">
        <v>127</v>
      </c>
      <c r="E75" s="176"/>
      <c r="F75" s="176" t="s">
        <v>94</v>
      </c>
      <c r="G75" s="176"/>
    </row>
    <row r="76" spans="1:7" ht="18.75">
      <c r="A76" s="141">
        <v>1</v>
      </c>
      <c r="B76" s="178">
        <v>2</v>
      </c>
      <c r="C76" s="180"/>
      <c r="D76" s="178">
        <v>3</v>
      </c>
      <c r="E76" s="180"/>
      <c r="F76" s="178">
        <v>4</v>
      </c>
      <c r="G76" s="180"/>
    </row>
    <row r="77" spans="1:7" ht="56.25">
      <c r="A77" s="13" t="s">
        <v>18</v>
      </c>
      <c r="B77" s="178"/>
      <c r="C77" s="180"/>
      <c r="D77" s="178"/>
      <c r="E77" s="180"/>
      <c r="F77" s="184">
        <f>B77*D77</f>
        <v>0</v>
      </c>
      <c r="G77" s="186"/>
    </row>
    <row r="78" spans="1:7" ht="37.5">
      <c r="A78" s="13" t="s">
        <v>19</v>
      </c>
      <c r="B78" s="178">
        <v>11</v>
      </c>
      <c r="C78" s="180"/>
      <c r="D78" s="178">
        <v>5795.9044999999996</v>
      </c>
      <c r="E78" s="180"/>
      <c r="F78" s="184">
        <f>B78*D78</f>
        <v>63754.949499999995</v>
      </c>
      <c r="G78" s="186"/>
    </row>
    <row r="79" spans="1:7" ht="56.25">
      <c r="A79" s="13" t="s">
        <v>20</v>
      </c>
      <c r="B79" s="178">
        <v>2000</v>
      </c>
      <c r="C79" s="180"/>
      <c r="D79" s="178">
        <v>7.09023</v>
      </c>
      <c r="E79" s="180"/>
      <c r="F79" s="184">
        <f>B79*D79</f>
        <v>14180.460000000001</v>
      </c>
      <c r="G79" s="186"/>
    </row>
    <row r="80" spans="1:7" ht="75">
      <c r="A80" s="13" t="s">
        <v>21</v>
      </c>
      <c r="B80" s="178">
        <v>12</v>
      </c>
      <c r="C80" s="180"/>
      <c r="D80" s="178">
        <v>69.257499999999993</v>
      </c>
      <c r="E80" s="180"/>
      <c r="F80" s="184">
        <f>B80*D80</f>
        <v>831.08999999999992</v>
      </c>
      <c r="G80" s="186"/>
    </row>
    <row r="81" spans="1:7" ht="56.25">
      <c r="A81" s="24" t="s">
        <v>22</v>
      </c>
      <c r="B81" s="178">
        <v>12</v>
      </c>
      <c r="C81" s="180"/>
      <c r="D81" s="178">
        <v>296.16160000000002</v>
      </c>
      <c r="E81" s="180"/>
      <c r="F81" s="184">
        <f>B81*D81</f>
        <v>3553.9392000000003</v>
      </c>
      <c r="G81" s="186"/>
    </row>
    <row r="82" spans="1:7" ht="18.75">
      <c r="A82" s="147" t="s">
        <v>146</v>
      </c>
      <c r="B82" s="178"/>
      <c r="C82" s="180"/>
      <c r="D82" s="178"/>
      <c r="E82" s="180"/>
      <c r="F82" s="184">
        <f>SUM(F78:F81)</f>
        <v>82320.438699999984</v>
      </c>
      <c r="G82" s="180"/>
    </row>
    <row r="83" spans="1:7" ht="39" customHeight="1">
      <c r="A83" s="206" t="s">
        <v>220</v>
      </c>
      <c r="B83" s="206"/>
      <c r="C83" s="206"/>
      <c r="D83" s="206"/>
      <c r="E83" s="206"/>
      <c r="F83" s="206"/>
      <c r="G83" s="206"/>
    </row>
    <row r="84" spans="1:7" ht="18.75">
      <c r="A84" s="9"/>
    </row>
    <row r="85" spans="1:7" ht="18.75">
      <c r="A85" s="9" t="s">
        <v>145</v>
      </c>
      <c r="B85" s="10">
        <v>244</v>
      </c>
    </row>
    <row r="86" spans="1:7" ht="18.75">
      <c r="A86" s="8"/>
    </row>
    <row r="87" spans="1:7" ht="43.9" customHeight="1">
      <c r="A87" s="176" t="s">
        <v>86</v>
      </c>
      <c r="B87" s="176"/>
      <c r="C87" s="176"/>
      <c r="D87" s="176" t="s">
        <v>131</v>
      </c>
      <c r="E87" s="176"/>
      <c r="F87" s="176" t="s">
        <v>132</v>
      </c>
      <c r="G87" s="176"/>
    </row>
    <row r="88" spans="1:7" ht="18.75">
      <c r="A88" s="176">
        <v>1</v>
      </c>
      <c r="B88" s="176"/>
      <c r="C88" s="176"/>
      <c r="D88" s="189">
        <v>2</v>
      </c>
      <c r="E88" s="190"/>
      <c r="F88" s="189">
        <v>3</v>
      </c>
      <c r="G88" s="190"/>
    </row>
    <row r="89" spans="1:7" ht="39" customHeight="1">
      <c r="A89" s="208" t="s">
        <v>133</v>
      </c>
      <c r="B89" s="208"/>
      <c r="C89" s="208"/>
      <c r="D89" s="234">
        <v>5</v>
      </c>
      <c r="E89" s="235"/>
      <c r="F89" s="191">
        <v>20191.88</v>
      </c>
      <c r="G89" s="192"/>
    </row>
    <row r="90" spans="1:7" ht="34.15" customHeight="1">
      <c r="A90" s="208" t="s">
        <v>140</v>
      </c>
      <c r="B90" s="208"/>
      <c r="C90" s="208"/>
      <c r="D90" s="234">
        <v>10</v>
      </c>
      <c r="E90" s="235"/>
      <c r="F90" s="191">
        <v>4500</v>
      </c>
      <c r="G90" s="192"/>
    </row>
    <row r="91" spans="1:7" ht="34.15" customHeight="1">
      <c r="A91" s="208" t="s">
        <v>135</v>
      </c>
      <c r="B91" s="208"/>
      <c r="C91" s="208"/>
      <c r="D91" s="209">
        <v>12</v>
      </c>
      <c r="E91" s="210"/>
      <c r="F91" s="191">
        <v>34800</v>
      </c>
      <c r="G91" s="192"/>
    </row>
    <row r="92" spans="1:7" ht="34.15" customHeight="1">
      <c r="A92" s="208" t="s">
        <v>294</v>
      </c>
      <c r="B92" s="208"/>
      <c r="C92" s="208"/>
      <c r="D92" s="209">
        <v>1</v>
      </c>
      <c r="E92" s="210"/>
      <c r="F92" s="191">
        <v>900</v>
      </c>
      <c r="G92" s="192"/>
    </row>
    <row r="93" spans="1:7" ht="18.75">
      <c r="A93" s="181" t="s">
        <v>146</v>
      </c>
      <c r="B93" s="182"/>
      <c r="C93" s="183"/>
      <c r="D93" s="209"/>
      <c r="E93" s="210"/>
      <c r="F93" s="236">
        <f>SUM(F89:F92)</f>
        <v>60391.880000000005</v>
      </c>
      <c r="G93" s="237"/>
    </row>
    <row r="94" spans="1:7" ht="18.75">
      <c r="A94" s="29"/>
    </row>
    <row r="95" spans="1:7" ht="18.75">
      <c r="A95" s="187" t="s">
        <v>221</v>
      </c>
      <c r="B95" s="187"/>
      <c r="C95" s="187"/>
      <c r="D95" s="187"/>
      <c r="E95" s="187"/>
      <c r="F95" s="187"/>
      <c r="G95" s="187"/>
    </row>
    <row r="96" spans="1:7" ht="18.75">
      <c r="A96" s="9"/>
    </row>
    <row r="97" spans="1:7" ht="18.75">
      <c r="A97" s="9" t="s">
        <v>145</v>
      </c>
      <c r="B97" s="10">
        <v>244</v>
      </c>
    </row>
    <row r="98" spans="1:7" ht="18.75">
      <c r="A98" s="8"/>
    </row>
    <row r="99" spans="1:7" ht="30" customHeight="1">
      <c r="A99" s="176" t="s">
        <v>86</v>
      </c>
      <c r="B99" s="176"/>
      <c r="C99" s="176"/>
      <c r="D99" s="176" t="s">
        <v>137</v>
      </c>
      <c r="E99" s="176"/>
      <c r="F99" s="176" t="s">
        <v>138</v>
      </c>
      <c r="G99" s="176"/>
    </row>
    <row r="100" spans="1:7" ht="18.75">
      <c r="A100" s="178">
        <v>1</v>
      </c>
      <c r="B100" s="179"/>
      <c r="C100" s="180"/>
      <c r="D100" s="189">
        <v>2</v>
      </c>
      <c r="E100" s="190"/>
      <c r="F100" s="189">
        <v>3</v>
      </c>
      <c r="G100" s="190"/>
    </row>
    <row r="101" spans="1:7" ht="18.75">
      <c r="A101" s="181" t="s">
        <v>139</v>
      </c>
      <c r="B101" s="182"/>
      <c r="C101" s="183"/>
      <c r="D101" s="209">
        <v>3</v>
      </c>
      <c r="E101" s="210"/>
      <c r="F101" s="191">
        <v>52600</v>
      </c>
      <c r="G101" s="192"/>
    </row>
    <row r="102" spans="1:7" ht="18.75">
      <c r="A102" s="181" t="s">
        <v>140</v>
      </c>
      <c r="B102" s="182"/>
      <c r="C102" s="183"/>
      <c r="D102" s="209">
        <v>2</v>
      </c>
      <c r="E102" s="210"/>
      <c r="F102" s="191">
        <v>102816</v>
      </c>
      <c r="G102" s="192"/>
    </row>
    <row r="103" spans="1:7" ht="18.75">
      <c r="A103" s="181" t="s">
        <v>141</v>
      </c>
      <c r="B103" s="182"/>
      <c r="C103" s="183"/>
      <c r="D103" s="209">
        <v>3</v>
      </c>
      <c r="E103" s="210"/>
      <c r="F103" s="191">
        <v>10365.16</v>
      </c>
      <c r="G103" s="192"/>
    </row>
    <row r="104" spans="1:7" ht="18.75">
      <c r="A104" s="181" t="s">
        <v>295</v>
      </c>
      <c r="B104" s="182"/>
      <c r="C104" s="183"/>
      <c r="D104" s="209">
        <v>1</v>
      </c>
      <c r="E104" s="210"/>
      <c r="F104" s="211">
        <v>9600</v>
      </c>
      <c r="G104" s="212"/>
    </row>
    <row r="105" spans="1:7" ht="18.75">
      <c r="A105" s="181" t="s">
        <v>146</v>
      </c>
      <c r="B105" s="182"/>
      <c r="C105" s="183"/>
      <c r="D105" s="209"/>
      <c r="E105" s="210"/>
      <c r="F105" s="211">
        <f>SUM(F101:F104)</f>
        <v>175381.16</v>
      </c>
      <c r="G105" s="212"/>
    </row>
    <row r="106" spans="1:7" ht="34.5" customHeight="1">
      <c r="A106" s="188" t="s">
        <v>251</v>
      </c>
      <c r="B106" s="188"/>
      <c r="C106" s="188"/>
      <c r="D106" s="188"/>
      <c r="E106" s="188"/>
      <c r="F106" s="188"/>
      <c r="G106" s="188"/>
    </row>
    <row r="107" spans="1:7" ht="8.25" customHeight="1">
      <c r="A107" s="9"/>
    </row>
    <row r="108" spans="1:7" ht="18.75">
      <c r="A108" s="9" t="s">
        <v>145</v>
      </c>
      <c r="B108" s="10">
        <v>244</v>
      </c>
    </row>
    <row r="109" spans="1:7" ht="18.75">
      <c r="A109" s="8"/>
    </row>
    <row r="110" spans="1:7" ht="40.9" customHeight="1">
      <c r="A110" s="141" t="s">
        <v>86</v>
      </c>
      <c r="B110" s="176" t="s">
        <v>142</v>
      </c>
      <c r="C110" s="176"/>
      <c r="D110" s="176" t="s">
        <v>143</v>
      </c>
      <c r="E110" s="176"/>
      <c r="F110" s="176" t="s">
        <v>150</v>
      </c>
      <c r="G110" s="176"/>
    </row>
    <row r="111" spans="1:7" ht="18.75">
      <c r="A111" s="141">
        <v>1</v>
      </c>
      <c r="B111" s="178">
        <v>2</v>
      </c>
      <c r="C111" s="180"/>
      <c r="D111" s="178">
        <v>3</v>
      </c>
      <c r="E111" s="180"/>
      <c r="F111" s="178">
        <v>4</v>
      </c>
      <c r="G111" s="180"/>
    </row>
    <row r="112" spans="1:7" ht="63" customHeight="1">
      <c r="A112" s="137" t="s">
        <v>42</v>
      </c>
      <c r="B112" s="195">
        <v>181</v>
      </c>
      <c r="C112" s="196"/>
      <c r="D112" s="195">
        <v>51.3812</v>
      </c>
      <c r="E112" s="196"/>
      <c r="F112" s="184">
        <f>B112*D112</f>
        <v>9299.9971999999998</v>
      </c>
      <c r="G112" s="186"/>
    </row>
    <row r="113" spans="1:7" ht="18.75">
      <c r="A113" s="13" t="s">
        <v>242</v>
      </c>
      <c r="B113" s="195"/>
      <c r="C113" s="196"/>
      <c r="D113" s="195"/>
      <c r="E113" s="196"/>
      <c r="F113" s="184">
        <v>9300</v>
      </c>
      <c r="G113" s="186"/>
    </row>
    <row r="114" spans="1:7" ht="18.75">
      <c r="A114" s="15"/>
      <c r="B114" s="16"/>
      <c r="C114" s="16"/>
      <c r="D114" s="16"/>
      <c r="E114" s="16"/>
      <c r="F114" s="78"/>
      <c r="G114" s="78"/>
    </row>
    <row r="115" spans="1:7" ht="18.75">
      <c r="A115" s="29"/>
    </row>
    <row r="116" spans="1:7" ht="37.5">
      <c r="A116" s="29" t="s">
        <v>151</v>
      </c>
      <c r="B116" s="10"/>
      <c r="C116" s="152"/>
      <c r="D116" s="152"/>
      <c r="E116" s="10"/>
      <c r="F116" s="152" t="s">
        <v>275</v>
      </c>
      <c r="G116" s="152"/>
    </row>
    <row r="117" spans="1:7" ht="18.75">
      <c r="A117" s="29"/>
      <c r="B117" s="10"/>
      <c r="C117" s="159" t="s">
        <v>53</v>
      </c>
      <c r="D117" s="159"/>
      <c r="E117" s="10"/>
      <c r="F117" s="159" t="s">
        <v>54</v>
      </c>
      <c r="G117" s="159"/>
    </row>
    <row r="118" spans="1:7" ht="18.75">
      <c r="A118" s="29"/>
      <c r="B118" s="10"/>
      <c r="C118" s="138"/>
      <c r="D118" s="138"/>
      <c r="E118" s="10"/>
      <c r="F118" s="138"/>
      <c r="G118" s="138"/>
    </row>
    <row r="119" spans="1:7" ht="37.5">
      <c r="A119" s="29" t="s">
        <v>152</v>
      </c>
      <c r="B119" s="10"/>
      <c r="C119" s="152"/>
      <c r="D119" s="152"/>
      <c r="E119" s="10"/>
      <c r="F119" s="152" t="s">
        <v>276</v>
      </c>
      <c r="G119" s="152"/>
    </row>
    <row r="120" spans="1:7" ht="18.75">
      <c r="A120" s="29"/>
      <c r="B120" s="10"/>
      <c r="C120" s="159" t="s">
        <v>53</v>
      </c>
      <c r="D120" s="159"/>
      <c r="E120" s="10"/>
      <c r="F120" s="159" t="s">
        <v>54</v>
      </c>
      <c r="G120" s="159"/>
    </row>
    <row r="121" spans="1:7" ht="18.75">
      <c r="A121" s="29"/>
      <c r="B121" s="10"/>
      <c r="C121" s="138"/>
      <c r="D121" s="138"/>
      <c r="E121" s="10"/>
      <c r="F121" s="138"/>
      <c r="G121" s="138"/>
    </row>
    <row r="122" spans="1:7" ht="18.75">
      <c r="A122" s="29" t="s">
        <v>153</v>
      </c>
      <c r="B122" s="10"/>
      <c r="C122" s="152"/>
      <c r="D122" s="152"/>
      <c r="E122" s="10"/>
      <c r="F122" s="152" t="s">
        <v>276</v>
      </c>
      <c r="G122" s="152"/>
    </row>
    <row r="123" spans="1:7" ht="18.75">
      <c r="A123" s="29"/>
      <c r="B123" s="10"/>
      <c r="C123" s="159" t="s">
        <v>53</v>
      </c>
      <c r="D123" s="159"/>
      <c r="E123" s="10"/>
      <c r="F123" s="159" t="s">
        <v>54</v>
      </c>
      <c r="G123" s="159"/>
    </row>
    <row r="124" spans="1:7" ht="18.75">
      <c r="A124" s="29" t="s">
        <v>296</v>
      </c>
      <c r="B124" s="10"/>
      <c r="C124" s="10"/>
      <c r="D124" s="10"/>
      <c r="E124" s="10"/>
      <c r="F124" s="10"/>
      <c r="G124" s="10"/>
    </row>
    <row r="125" spans="1:7" ht="18.75">
      <c r="A125" s="160" t="s">
        <v>44</v>
      </c>
      <c r="B125" s="160"/>
      <c r="C125" s="10"/>
      <c r="D125" s="10"/>
      <c r="E125" s="10"/>
      <c r="F125" s="10"/>
      <c r="G125" s="10"/>
    </row>
  </sheetData>
  <mergeCells count="168">
    <mergeCell ref="C123:D123"/>
    <mergeCell ref="F123:G123"/>
    <mergeCell ref="A125:B125"/>
    <mergeCell ref="C119:D119"/>
    <mergeCell ref="F119:G119"/>
    <mergeCell ref="C120:D120"/>
    <mergeCell ref="F120:G120"/>
    <mergeCell ref="C122:D122"/>
    <mergeCell ref="F122:G122"/>
    <mergeCell ref="C116:D116"/>
    <mergeCell ref="F116:G116"/>
    <mergeCell ref="C117:D117"/>
    <mergeCell ref="F117:G117"/>
    <mergeCell ref="B113:C113"/>
    <mergeCell ref="D113:E113"/>
    <mergeCell ref="F113:G113"/>
    <mergeCell ref="B112:C112"/>
    <mergeCell ref="D112:E112"/>
    <mergeCell ref="F112:G112"/>
    <mergeCell ref="B111:C111"/>
    <mergeCell ref="D111:E111"/>
    <mergeCell ref="F111:G111"/>
    <mergeCell ref="A106:G106"/>
    <mergeCell ref="B110:C110"/>
    <mergeCell ref="D110:E110"/>
    <mergeCell ref="F110:G110"/>
    <mergeCell ref="A105:C105"/>
    <mergeCell ref="D105:E105"/>
    <mergeCell ref="F105:G105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7:C87"/>
    <mergeCell ref="D87:E87"/>
    <mergeCell ref="F87:G87"/>
    <mergeCell ref="A83:G83"/>
    <mergeCell ref="B82:C82"/>
    <mergeCell ref="D82:E82"/>
    <mergeCell ref="F82:G82"/>
    <mergeCell ref="B80:C80"/>
    <mergeCell ref="D80:E80"/>
    <mergeCell ref="F80:G80"/>
    <mergeCell ref="B81:C81"/>
    <mergeCell ref="D81:E81"/>
    <mergeCell ref="F81:G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A71:G71"/>
    <mergeCell ref="B75:C75"/>
    <mergeCell ref="D75:E75"/>
    <mergeCell ref="F75:G75"/>
    <mergeCell ref="B68:C68"/>
    <mergeCell ref="D68:E68"/>
    <mergeCell ref="F68:G68"/>
    <mergeCell ref="A62:G62"/>
    <mergeCell ref="B66:C66"/>
    <mergeCell ref="D66:E66"/>
    <mergeCell ref="F66:G66"/>
    <mergeCell ref="B67:C67"/>
    <mergeCell ref="D67:E67"/>
    <mergeCell ref="F67:G67"/>
    <mergeCell ref="B59:C59"/>
    <mergeCell ref="D59:E59"/>
    <mergeCell ref="F59:G59"/>
    <mergeCell ref="B60:C60"/>
    <mergeCell ref="D60:E60"/>
    <mergeCell ref="F60:G60"/>
    <mergeCell ref="B55:C55"/>
    <mergeCell ref="D55:E55"/>
    <mergeCell ref="F55:G55"/>
    <mergeCell ref="B58:C58"/>
    <mergeCell ref="D58:E58"/>
    <mergeCell ref="F58:G58"/>
    <mergeCell ref="B53:C53"/>
    <mergeCell ref="D53:E53"/>
    <mergeCell ref="F53:G53"/>
    <mergeCell ref="B54:C54"/>
    <mergeCell ref="D54:E54"/>
    <mergeCell ref="F54:G54"/>
    <mergeCell ref="A48:G48"/>
    <mergeCell ref="B51:C51"/>
    <mergeCell ref="D51:E51"/>
    <mergeCell ref="F51:G51"/>
    <mergeCell ref="B52:C52"/>
    <mergeCell ref="D52:E52"/>
    <mergeCell ref="F52:G52"/>
    <mergeCell ref="C45:D45"/>
    <mergeCell ref="F45:G45"/>
    <mergeCell ref="C46:D46"/>
    <mergeCell ref="F46:G46"/>
    <mergeCell ref="B38:C38"/>
    <mergeCell ref="D38:E38"/>
    <mergeCell ref="F38:G38"/>
    <mergeCell ref="A40:G40"/>
    <mergeCell ref="C44:D44"/>
    <mergeCell ref="F44:G44"/>
    <mergeCell ref="D21:F21"/>
    <mergeCell ref="A32:G32"/>
    <mergeCell ref="B36:C36"/>
    <mergeCell ref="D36:E36"/>
    <mergeCell ref="F36:G36"/>
    <mergeCell ref="B37:C37"/>
    <mergeCell ref="D37:E37"/>
    <mergeCell ref="F37:G37"/>
    <mergeCell ref="A14:G14"/>
    <mergeCell ref="A16:G16"/>
    <mergeCell ref="A20:A22"/>
    <mergeCell ref="B20:B22"/>
    <mergeCell ref="C20:F20"/>
    <mergeCell ref="G20:G22"/>
    <mergeCell ref="C21:C22"/>
    <mergeCell ref="E1:G1"/>
    <mergeCell ref="A2:G2"/>
    <mergeCell ref="A4:G4"/>
    <mergeCell ref="B10:C10"/>
    <mergeCell ref="D10:E10"/>
    <mergeCell ref="F10:G10"/>
    <mergeCell ref="B11:C11"/>
    <mergeCell ref="D11:E11"/>
    <mergeCell ref="F11:G11"/>
    <mergeCell ref="A5:G5"/>
    <mergeCell ref="B9:C9"/>
    <mergeCell ref="D9:E9"/>
    <mergeCell ref="F9:G9"/>
  </mergeCells>
  <pageMargins left="1.3779527559055118" right="0.39370078740157483" top="0.98425196850393704" bottom="0.78740157480314965" header="0.31496062992125984" footer="0.31496062992125984"/>
  <pageSetup paperSize="9" scale="60" orientation="portrait" r:id="rId1"/>
  <rowBreaks count="2" manualBreakCount="2">
    <brk id="39" max="16383" man="1"/>
    <brk id="11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8"/>
  <sheetViews>
    <sheetView topLeftCell="A103" zoomScaleNormal="100" workbookViewId="0">
      <selection activeCell="A107" sqref="A107:E108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297</v>
      </c>
      <c r="B2" s="175"/>
      <c r="C2" s="175"/>
      <c r="D2" s="175"/>
      <c r="E2" s="175"/>
      <c r="F2" s="175"/>
      <c r="G2" s="175"/>
    </row>
    <row r="3" spans="1:7" ht="18.75">
      <c r="A3" s="128"/>
      <c r="B3" s="128"/>
      <c r="C3" s="128"/>
      <c r="D3" s="128"/>
      <c r="E3" s="128"/>
      <c r="F3" s="128"/>
      <c r="G3" s="128"/>
    </row>
    <row r="4" spans="1:7" ht="35.450000000000003" customHeight="1">
      <c r="A4" s="175" t="s">
        <v>298</v>
      </c>
      <c r="B4" s="175"/>
      <c r="C4" s="175"/>
      <c r="D4" s="175"/>
      <c r="E4" s="175"/>
      <c r="F4" s="175"/>
      <c r="G4" s="175"/>
    </row>
    <row r="5" spans="1:7" ht="43.9" customHeight="1">
      <c r="A5" s="175" t="s">
        <v>174</v>
      </c>
      <c r="B5" s="175"/>
      <c r="C5" s="175"/>
      <c r="D5" s="175"/>
      <c r="E5" s="175"/>
      <c r="F5" s="175"/>
      <c r="G5" s="175"/>
    </row>
    <row r="6" spans="1:7" ht="18.75">
      <c r="A6" s="128"/>
      <c r="B6" s="128"/>
      <c r="C6" s="128"/>
      <c r="D6" s="128"/>
      <c r="E6" s="128"/>
      <c r="F6" s="128"/>
      <c r="G6" s="128"/>
    </row>
    <row r="7" spans="1:7" ht="18.75">
      <c r="A7" s="9" t="s">
        <v>255</v>
      </c>
      <c r="B7" s="10">
        <v>130</v>
      </c>
    </row>
    <row r="8" spans="1:7">
      <c r="A8" s="11"/>
    </row>
    <row r="9" spans="1:7" ht="55.9" customHeight="1">
      <c r="A9" s="129" t="s">
        <v>86</v>
      </c>
      <c r="B9" s="176" t="s">
        <v>172</v>
      </c>
      <c r="C9" s="176"/>
      <c r="D9" s="176" t="s">
        <v>173</v>
      </c>
      <c r="E9" s="176"/>
      <c r="F9" s="176" t="s">
        <v>270</v>
      </c>
      <c r="G9" s="176"/>
    </row>
    <row r="10" spans="1:7" ht="18.75">
      <c r="A10" s="129">
        <v>1</v>
      </c>
      <c r="B10" s="176">
        <v>2</v>
      </c>
      <c r="C10" s="176"/>
      <c r="D10" s="176">
        <v>3</v>
      </c>
      <c r="E10" s="176"/>
      <c r="F10" s="176">
        <v>4</v>
      </c>
      <c r="G10" s="176"/>
    </row>
    <row r="11" spans="1:7" ht="112.5">
      <c r="A11" s="13" t="s">
        <v>170</v>
      </c>
      <c r="B11" s="176" t="s">
        <v>117</v>
      </c>
      <c r="C11" s="176"/>
      <c r="D11" s="176" t="s">
        <v>117</v>
      </c>
      <c r="E11" s="176"/>
      <c r="F11" s="177">
        <f>'обоснования гос.зад 2021'!F20:G20</f>
        <v>3315086.2</v>
      </c>
      <c r="G11" s="177"/>
    </row>
    <row r="12" spans="1:7" ht="18.75">
      <c r="A12" s="125"/>
    </row>
    <row r="13" spans="1:7" ht="48.6" customHeight="1">
      <c r="A13" s="175" t="s">
        <v>305</v>
      </c>
      <c r="B13" s="175"/>
      <c r="C13" s="175"/>
      <c r="D13" s="175"/>
      <c r="E13" s="175"/>
      <c r="F13" s="175"/>
      <c r="G13" s="175"/>
    </row>
    <row r="14" spans="1:7" ht="18.75">
      <c r="A14" s="8"/>
    </row>
    <row r="15" spans="1:7" ht="18.75">
      <c r="A15" s="187" t="s">
        <v>189</v>
      </c>
      <c r="B15" s="187"/>
      <c r="C15" s="187"/>
      <c r="D15" s="187"/>
      <c r="E15" s="187"/>
      <c r="F15" s="187"/>
      <c r="G15" s="187"/>
    </row>
    <row r="16" spans="1:7" ht="18.75">
      <c r="A16" s="9"/>
    </row>
    <row r="17" spans="1:7" ht="18.75">
      <c r="A17" s="9" t="s">
        <v>145</v>
      </c>
      <c r="B17" s="10">
        <v>111</v>
      </c>
    </row>
    <row r="18" spans="1:7">
      <c r="A18" s="11"/>
    </row>
    <row r="19" spans="1:7" ht="54" customHeight="1">
      <c r="A19" s="176" t="s">
        <v>76</v>
      </c>
      <c r="B19" s="176" t="s">
        <v>77</v>
      </c>
      <c r="C19" s="176" t="s">
        <v>78</v>
      </c>
      <c r="D19" s="176"/>
      <c r="E19" s="176"/>
      <c r="F19" s="176"/>
      <c r="G19" s="176" t="s">
        <v>79</v>
      </c>
    </row>
    <row r="20" spans="1:7" ht="18.75">
      <c r="A20" s="176"/>
      <c r="B20" s="176"/>
      <c r="C20" s="176" t="s">
        <v>80</v>
      </c>
      <c r="D20" s="176" t="s">
        <v>6</v>
      </c>
      <c r="E20" s="176"/>
      <c r="F20" s="176"/>
      <c r="G20" s="176"/>
    </row>
    <row r="21" spans="1:7" ht="75">
      <c r="A21" s="176"/>
      <c r="B21" s="176"/>
      <c r="C21" s="176"/>
      <c r="D21" s="12" t="s">
        <v>81</v>
      </c>
      <c r="E21" s="12" t="s">
        <v>82</v>
      </c>
      <c r="F21" s="12" t="s">
        <v>83</v>
      </c>
      <c r="G21" s="176"/>
    </row>
    <row r="22" spans="1:7" ht="18.75">
      <c r="A22" s="129">
        <v>1</v>
      </c>
      <c r="B22" s="129">
        <v>2</v>
      </c>
      <c r="C22" s="129">
        <v>3</v>
      </c>
      <c r="D22" s="129">
        <v>4</v>
      </c>
      <c r="E22" s="129">
        <v>4</v>
      </c>
      <c r="F22" s="129">
        <v>5</v>
      </c>
      <c r="G22" s="129">
        <v>7</v>
      </c>
    </row>
    <row r="23" spans="1:7" ht="18.75">
      <c r="A23" s="136" t="s">
        <v>287</v>
      </c>
      <c r="B23" s="129">
        <v>1</v>
      </c>
      <c r="C23" s="130">
        <f t="shared" ref="C23:C28" si="0">D23+E23+F23</f>
        <v>36818.5</v>
      </c>
      <c r="D23" s="130">
        <v>14530</v>
      </c>
      <c r="E23" s="130">
        <v>3632.5</v>
      </c>
      <c r="F23" s="130">
        <v>18656</v>
      </c>
      <c r="G23" s="130">
        <f>C23*B23*12</f>
        <v>441822</v>
      </c>
    </row>
    <row r="24" spans="1:7" ht="22.5" customHeight="1">
      <c r="A24" s="136" t="s">
        <v>288</v>
      </c>
      <c r="B24" s="129">
        <v>1</v>
      </c>
      <c r="C24" s="130">
        <f t="shared" si="0"/>
        <v>33731</v>
      </c>
      <c r="D24" s="130">
        <v>13670</v>
      </c>
      <c r="E24" s="130">
        <v>3417.5</v>
      </c>
      <c r="F24" s="130">
        <v>16643.5</v>
      </c>
      <c r="G24" s="130">
        <f>C24*B24*12</f>
        <v>404772</v>
      </c>
    </row>
    <row r="25" spans="1:7" ht="40.5" customHeight="1">
      <c r="A25" s="136" t="s">
        <v>289</v>
      </c>
      <c r="B25" s="129">
        <v>1</v>
      </c>
      <c r="C25" s="130">
        <f t="shared" si="0"/>
        <v>33725</v>
      </c>
      <c r="D25" s="130">
        <v>13670</v>
      </c>
      <c r="E25" s="130">
        <v>3417.5</v>
      </c>
      <c r="F25" s="130">
        <v>16637.5</v>
      </c>
      <c r="G25" s="130">
        <f>C25*B25*12</f>
        <v>404700</v>
      </c>
    </row>
    <row r="26" spans="1:7" ht="18.75">
      <c r="A26" s="129" t="s">
        <v>290</v>
      </c>
      <c r="B26" s="129">
        <v>1</v>
      </c>
      <c r="C26" s="130">
        <f t="shared" si="0"/>
        <v>28262.010000000002</v>
      </c>
      <c r="D26" s="130">
        <v>11720</v>
      </c>
      <c r="E26" s="130">
        <v>2930</v>
      </c>
      <c r="F26" s="130">
        <v>13612.01</v>
      </c>
      <c r="G26" s="130">
        <f>C26*B26*12</f>
        <v>339144.12</v>
      </c>
    </row>
    <row r="27" spans="1:7" ht="37.5">
      <c r="A27" s="129" t="s">
        <v>291</v>
      </c>
      <c r="B27" s="129">
        <v>1</v>
      </c>
      <c r="C27" s="130">
        <f t="shared" si="0"/>
        <v>28738.02</v>
      </c>
      <c r="D27" s="130">
        <v>11720</v>
      </c>
      <c r="E27" s="130">
        <v>2930</v>
      </c>
      <c r="F27" s="130">
        <v>14088.02</v>
      </c>
      <c r="G27" s="130">
        <f>C27*B27*12</f>
        <v>344856.24</v>
      </c>
    </row>
    <row r="28" spans="1:7" ht="37.5">
      <c r="A28" s="129" t="s">
        <v>292</v>
      </c>
      <c r="B28" s="129">
        <v>2</v>
      </c>
      <c r="C28" s="130">
        <f t="shared" si="0"/>
        <v>14015.77</v>
      </c>
      <c r="D28" s="130">
        <v>11240</v>
      </c>
      <c r="E28" s="130">
        <v>1780</v>
      </c>
      <c r="F28" s="130">
        <v>995.77</v>
      </c>
      <c r="G28" s="130">
        <f>C28*B28*12-0.01</f>
        <v>336378.47</v>
      </c>
    </row>
    <row r="29" spans="1:7" ht="18.75">
      <c r="A29" s="129" t="s">
        <v>146</v>
      </c>
      <c r="B29" s="129">
        <f t="shared" ref="B29:G29" si="1">SUM(B23:B28)</f>
        <v>7</v>
      </c>
      <c r="C29" s="130">
        <f t="shared" si="1"/>
        <v>175290.3</v>
      </c>
      <c r="D29" s="130">
        <f t="shared" si="1"/>
        <v>76550</v>
      </c>
      <c r="E29" s="130">
        <f t="shared" si="1"/>
        <v>18107.5</v>
      </c>
      <c r="F29" s="130">
        <f t="shared" si="1"/>
        <v>80632.800000000003</v>
      </c>
      <c r="G29" s="130">
        <f t="shared" si="1"/>
        <v>2271672.83</v>
      </c>
    </row>
    <row r="30" spans="1:7" ht="18.75">
      <c r="A30" s="8"/>
    </row>
    <row r="31" spans="1:7" ht="18.75">
      <c r="A31" s="187" t="s">
        <v>180</v>
      </c>
      <c r="B31" s="187"/>
      <c r="C31" s="187"/>
      <c r="D31" s="187"/>
      <c r="E31" s="187"/>
      <c r="F31" s="187"/>
      <c r="G31" s="187"/>
    </row>
    <row r="32" spans="1:7" ht="18.75">
      <c r="A32" s="131"/>
      <c r="B32" s="131"/>
      <c r="C32" s="131"/>
      <c r="D32" s="131"/>
      <c r="E32" s="131"/>
      <c r="F32" s="131"/>
      <c r="G32" s="131"/>
    </row>
    <row r="33" spans="1:7" ht="18.75">
      <c r="A33" s="9" t="s">
        <v>145</v>
      </c>
      <c r="B33" s="10">
        <v>119</v>
      </c>
    </row>
    <row r="34" spans="1:7">
      <c r="A34" s="11"/>
    </row>
    <row r="35" spans="1:7" ht="72" customHeight="1">
      <c r="A35" s="129" t="s">
        <v>84</v>
      </c>
      <c r="B35" s="176" t="s">
        <v>244</v>
      </c>
      <c r="C35" s="176"/>
      <c r="D35" s="176" t="s">
        <v>185</v>
      </c>
      <c r="E35" s="176"/>
      <c r="F35" s="176" t="s">
        <v>85</v>
      </c>
      <c r="G35" s="176"/>
    </row>
    <row r="36" spans="1:7" ht="18.75">
      <c r="A36" s="129">
        <v>1</v>
      </c>
      <c r="B36" s="176">
        <v>2</v>
      </c>
      <c r="C36" s="176"/>
      <c r="D36" s="176">
        <v>3</v>
      </c>
      <c r="E36" s="176"/>
      <c r="F36" s="176">
        <v>4</v>
      </c>
      <c r="G36" s="176"/>
    </row>
    <row r="37" spans="1:7" ht="18.75">
      <c r="A37" s="130">
        <f>B29</f>
        <v>7</v>
      </c>
      <c r="B37" s="177">
        <v>2957718.02</v>
      </c>
      <c r="C37" s="177"/>
      <c r="D37" s="177">
        <f>G29</f>
        <v>2271672.83</v>
      </c>
      <c r="E37" s="177"/>
      <c r="F37" s="177">
        <f>B37-D37</f>
        <v>686045.19</v>
      </c>
      <c r="G37" s="177"/>
    </row>
    <row r="38" spans="1:7" ht="18.75">
      <c r="A38" s="8"/>
    </row>
    <row r="39" spans="1:7" ht="51" customHeight="1">
      <c r="A39" s="188" t="s">
        <v>203</v>
      </c>
      <c r="B39" s="188"/>
      <c r="C39" s="188"/>
      <c r="D39" s="188"/>
      <c r="E39" s="188"/>
      <c r="F39" s="188"/>
      <c r="G39" s="188"/>
    </row>
    <row r="40" spans="1:7" ht="18.75">
      <c r="A40" s="9"/>
    </row>
    <row r="41" spans="1:7" ht="18.75">
      <c r="A41" s="9" t="s">
        <v>147</v>
      </c>
      <c r="B41" s="10">
        <v>112</v>
      </c>
    </row>
    <row r="42" spans="1:7">
      <c r="A42" s="11"/>
    </row>
    <row r="43" spans="1:7" ht="77.45" customHeight="1">
      <c r="A43" s="129" t="s">
        <v>86</v>
      </c>
      <c r="B43" s="129" t="s">
        <v>87</v>
      </c>
      <c r="C43" s="176" t="s">
        <v>88</v>
      </c>
      <c r="D43" s="176"/>
      <c r="E43" s="129" t="s">
        <v>89</v>
      </c>
      <c r="F43" s="176" t="s">
        <v>90</v>
      </c>
      <c r="G43" s="176"/>
    </row>
    <row r="44" spans="1:7" ht="18.75">
      <c r="A44" s="129">
        <v>1</v>
      </c>
      <c r="B44" s="129">
        <v>2</v>
      </c>
      <c r="C44" s="176">
        <v>3</v>
      </c>
      <c r="D44" s="176"/>
      <c r="E44" s="129">
        <v>4</v>
      </c>
      <c r="F44" s="176">
        <v>5</v>
      </c>
      <c r="G44" s="176"/>
    </row>
    <row r="45" spans="1:7" ht="18.75">
      <c r="A45" s="13" t="s">
        <v>91</v>
      </c>
      <c r="B45" s="133">
        <v>4</v>
      </c>
      <c r="C45" s="176">
        <v>202.75</v>
      </c>
      <c r="D45" s="176"/>
      <c r="E45" s="14">
        <v>15</v>
      </c>
      <c r="F45" s="177">
        <f>B45*C45*E45</f>
        <v>12165</v>
      </c>
      <c r="G45" s="177"/>
    </row>
    <row r="46" spans="1:7" ht="18.75">
      <c r="A46" s="8"/>
    </row>
    <row r="47" spans="1:7" ht="34.9" customHeight="1">
      <c r="A47" s="188" t="s">
        <v>226</v>
      </c>
      <c r="B47" s="188"/>
      <c r="C47" s="188"/>
      <c r="D47" s="188"/>
      <c r="E47" s="188"/>
      <c r="F47" s="188"/>
      <c r="G47" s="188"/>
    </row>
    <row r="48" spans="1:7" ht="18.75">
      <c r="A48" s="9" t="s">
        <v>145</v>
      </c>
      <c r="B48" s="10">
        <v>851</v>
      </c>
    </row>
    <row r="49" spans="1:7">
      <c r="A49" s="11"/>
    </row>
    <row r="50" spans="1:7" ht="73.150000000000006" customHeight="1">
      <c r="A50" s="129" t="s">
        <v>86</v>
      </c>
      <c r="B50" s="176" t="s">
        <v>109</v>
      </c>
      <c r="C50" s="176"/>
      <c r="D50" s="176" t="s">
        <v>110</v>
      </c>
      <c r="E50" s="176"/>
      <c r="F50" s="176" t="s">
        <v>111</v>
      </c>
      <c r="G50" s="176"/>
    </row>
    <row r="51" spans="1:7" ht="18.75">
      <c r="A51" s="129">
        <v>1</v>
      </c>
      <c r="B51" s="178">
        <v>2</v>
      </c>
      <c r="C51" s="180"/>
      <c r="D51" s="195">
        <v>3</v>
      </c>
      <c r="E51" s="196"/>
      <c r="F51" s="195">
        <v>4</v>
      </c>
      <c r="G51" s="196"/>
    </row>
    <row r="52" spans="1:7" ht="37.5">
      <c r="A52" s="13" t="s">
        <v>112</v>
      </c>
      <c r="B52" s="195">
        <v>13636.36</v>
      </c>
      <c r="C52" s="196"/>
      <c r="D52" s="195">
        <v>2.2000000000000002</v>
      </c>
      <c r="E52" s="196"/>
      <c r="F52" s="184">
        <f>B52*D52/100</f>
        <v>299.99992000000003</v>
      </c>
      <c r="G52" s="186"/>
    </row>
    <row r="53" spans="1:7" ht="37.5">
      <c r="A53" s="13" t="s">
        <v>113</v>
      </c>
      <c r="B53" s="195">
        <v>305333</v>
      </c>
      <c r="C53" s="196"/>
      <c r="D53" s="195">
        <v>1.5</v>
      </c>
      <c r="E53" s="196"/>
      <c r="F53" s="184">
        <f>B53*D53/100</f>
        <v>4579.9949999999999</v>
      </c>
      <c r="G53" s="186"/>
    </row>
    <row r="54" spans="1:7" ht="18.75">
      <c r="A54" s="13" t="s">
        <v>146</v>
      </c>
      <c r="B54" s="204"/>
      <c r="C54" s="204"/>
      <c r="D54" s="204"/>
      <c r="E54" s="204"/>
      <c r="F54" s="233">
        <f>F52+F53</f>
        <v>4879.9949200000001</v>
      </c>
      <c r="G54" s="233"/>
    </row>
    <row r="55" spans="1:7" ht="18.75">
      <c r="A55" s="9" t="s">
        <v>114</v>
      </c>
    </row>
    <row r="56" spans="1:7">
      <c r="A56" s="11"/>
    </row>
    <row r="57" spans="1:7" ht="36.6" customHeight="1">
      <c r="A57" s="129" t="s">
        <v>86</v>
      </c>
      <c r="B57" s="176" t="s">
        <v>109</v>
      </c>
      <c r="C57" s="176"/>
      <c r="D57" s="176" t="s">
        <v>110</v>
      </c>
      <c r="E57" s="176"/>
      <c r="F57" s="176" t="s">
        <v>115</v>
      </c>
      <c r="G57" s="176"/>
    </row>
    <row r="58" spans="1:7" ht="18.75">
      <c r="A58" s="129">
        <v>1</v>
      </c>
      <c r="B58" s="178">
        <v>2</v>
      </c>
      <c r="C58" s="180"/>
      <c r="D58" s="178">
        <v>3</v>
      </c>
      <c r="E58" s="180"/>
      <c r="F58" s="189">
        <v>4</v>
      </c>
      <c r="G58" s="190"/>
    </row>
    <row r="59" spans="1:7" ht="39" customHeight="1">
      <c r="A59" s="13" t="s">
        <v>293</v>
      </c>
      <c r="B59" s="178" t="s">
        <v>117</v>
      </c>
      <c r="C59" s="180"/>
      <c r="D59" s="178" t="s">
        <v>117</v>
      </c>
      <c r="E59" s="180"/>
      <c r="F59" s="191">
        <v>2250</v>
      </c>
      <c r="G59" s="192"/>
    </row>
    <row r="60" spans="1:7" ht="18.75">
      <c r="A60" s="8"/>
    </row>
    <row r="61" spans="1:7" ht="24.6" customHeight="1">
      <c r="A61" s="187" t="s">
        <v>216</v>
      </c>
      <c r="B61" s="187"/>
      <c r="C61" s="187"/>
      <c r="D61" s="187"/>
      <c r="E61" s="187"/>
      <c r="F61" s="187"/>
      <c r="G61" s="187"/>
    </row>
    <row r="62" spans="1:7" ht="18.75">
      <c r="A62" s="9"/>
    </row>
    <row r="63" spans="1:7" ht="18.75">
      <c r="A63" s="9" t="s">
        <v>145</v>
      </c>
      <c r="B63" s="10">
        <v>244</v>
      </c>
    </row>
    <row r="64" spans="1:7" ht="18.75">
      <c r="A64" s="8"/>
    </row>
    <row r="65" spans="1:7" ht="54.6" customHeight="1">
      <c r="A65" s="129" t="s">
        <v>86</v>
      </c>
      <c r="B65" s="176" t="s">
        <v>121</v>
      </c>
      <c r="C65" s="176"/>
      <c r="D65" s="176" t="s">
        <v>122</v>
      </c>
      <c r="E65" s="176"/>
      <c r="F65" s="176" t="s">
        <v>186</v>
      </c>
      <c r="G65" s="176"/>
    </row>
    <row r="66" spans="1:7" ht="18.75">
      <c r="A66" s="129">
        <v>1</v>
      </c>
      <c r="B66" s="178">
        <v>2</v>
      </c>
      <c r="C66" s="180"/>
      <c r="D66" s="178">
        <v>3</v>
      </c>
      <c r="E66" s="180"/>
      <c r="F66" s="195">
        <v>4</v>
      </c>
      <c r="G66" s="196"/>
    </row>
    <row r="67" spans="1:7" ht="18.75">
      <c r="A67" s="13" t="s">
        <v>123</v>
      </c>
      <c r="B67" s="195">
        <v>2</v>
      </c>
      <c r="C67" s="196"/>
      <c r="D67" s="195">
        <v>500</v>
      </c>
      <c r="E67" s="196"/>
      <c r="F67" s="184">
        <f>B67*D67*12</f>
        <v>12000</v>
      </c>
      <c r="G67" s="186"/>
    </row>
    <row r="68" spans="1:7">
      <c r="A68" s="23"/>
    </row>
    <row r="69" spans="1:7" ht="18.75">
      <c r="A69" s="187" t="s">
        <v>218</v>
      </c>
      <c r="B69" s="187"/>
      <c r="C69" s="187"/>
      <c r="D69" s="187"/>
      <c r="E69" s="187"/>
      <c r="F69" s="187"/>
      <c r="G69" s="187"/>
    </row>
    <row r="70" spans="1:7" ht="18.75">
      <c r="A70" s="9"/>
    </row>
    <row r="71" spans="1:7" ht="18.75">
      <c r="A71" s="9" t="s">
        <v>145</v>
      </c>
      <c r="B71" s="10">
        <v>244</v>
      </c>
    </row>
    <row r="72" spans="1:7" ht="18.75">
      <c r="A72" s="8"/>
    </row>
    <row r="73" spans="1:7" ht="54.6" customHeight="1">
      <c r="A73" s="129" t="s">
        <v>86</v>
      </c>
      <c r="B73" s="176" t="s">
        <v>126</v>
      </c>
      <c r="C73" s="176"/>
      <c r="D73" s="176" t="s">
        <v>127</v>
      </c>
      <c r="E73" s="176"/>
      <c r="F73" s="176" t="s">
        <v>94</v>
      </c>
      <c r="G73" s="176"/>
    </row>
    <row r="74" spans="1:7" ht="18.75">
      <c r="A74" s="129">
        <v>1</v>
      </c>
      <c r="B74" s="178">
        <v>2</v>
      </c>
      <c r="C74" s="180"/>
      <c r="D74" s="178">
        <v>3</v>
      </c>
      <c r="E74" s="180"/>
      <c r="F74" s="178">
        <v>4</v>
      </c>
      <c r="G74" s="180"/>
    </row>
    <row r="75" spans="1:7" ht="37.5">
      <c r="A75" s="13" t="s">
        <v>19</v>
      </c>
      <c r="B75" s="178">
        <v>11</v>
      </c>
      <c r="C75" s="180"/>
      <c r="D75" s="178">
        <v>5702.9462999999996</v>
      </c>
      <c r="E75" s="180"/>
      <c r="F75" s="184">
        <f>B75*D75</f>
        <v>62732.409299999999</v>
      </c>
      <c r="G75" s="186"/>
    </row>
    <row r="76" spans="1:7" ht="56.25">
      <c r="A76" s="13" t="s">
        <v>20</v>
      </c>
      <c r="B76" s="178">
        <v>2000</v>
      </c>
      <c r="C76" s="180"/>
      <c r="D76" s="178">
        <v>6.9764999999999997</v>
      </c>
      <c r="E76" s="180"/>
      <c r="F76" s="184">
        <f>B76*D76+0.03</f>
        <v>13953.03</v>
      </c>
      <c r="G76" s="186"/>
    </row>
    <row r="77" spans="1:7" ht="75">
      <c r="A77" s="13" t="s">
        <v>21</v>
      </c>
      <c r="B77" s="178">
        <v>12</v>
      </c>
      <c r="C77" s="180"/>
      <c r="D77" s="178">
        <v>68.146600000000007</v>
      </c>
      <c r="E77" s="180"/>
      <c r="F77" s="184">
        <f>B77*D77</f>
        <v>817.75920000000008</v>
      </c>
      <c r="G77" s="186"/>
    </row>
    <row r="78" spans="1:7" ht="56.25">
      <c r="A78" s="24" t="s">
        <v>22</v>
      </c>
      <c r="B78" s="178">
        <v>12</v>
      </c>
      <c r="C78" s="180"/>
      <c r="D78" s="178">
        <v>291.41160000000002</v>
      </c>
      <c r="E78" s="180"/>
      <c r="F78" s="184">
        <f>B78*D78</f>
        <v>3496.9392000000003</v>
      </c>
      <c r="G78" s="186"/>
    </row>
    <row r="79" spans="1:7" ht="18.75">
      <c r="A79" s="147" t="s">
        <v>146</v>
      </c>
      <c r="B79" s="178"/>
      <c r="C79" s="180"/>
      <c r="D79" s="178"/>
      <c r="E79" s="180"/>
      <c r="F79" s="184">
        <f>SUM(F75:F78)</f>
        <v>81000.137699999992</v>
      </c>
      <c r="G79" s="180"/>
    </row>
    <row r="80" spans="1:7" ht="18.75">
      <c r="A80" s="27"/>
      <c r="B80" s="26"/>
      <c r="C80" s="26"/>
      <c r="D80" s="26"/>
      <c r="E80" s="26"/>
      <c r="F80" s="26"/>
      <c r="G80" s="26"/>
    </row>
    <row r="81" spans="1:7" ht="18.75">
      <c r="A81" s="9" t="s">
        <v>145</v>
      </c>
      <c r="B81" s="10">
        <v>244</v>
      </c>
    </row>
    <row r="82" spans="1:7" ht="18.75">
      <c r="A82" s="8"/>
    </row>
    <row r="83" spans="1:7" ht="43.9" customHeight="1">
      <c r="A83" s="176" t="s">
        <v>86</v>
      </c>
      <c r="B83" s="176"/>
      <c r="C83" s="176"/>
      <c r="D83" s="176" t="s">
        <v>131</v>
      </c>
      <c r="E83" s="176"/>
      <c r="F83" s="176" t="s">
        <v>132</v>
      </c>
      <c r="G83" s="176"/>
    </row>
    <row r="84" spans="1:7" ht="18.75">
      <c r="A84" s="176">
        <v>1</v>
      </c>
      <c r="B84" s="176"/>
      <c r="C84" s="176"/>
      <c r="D84" s="189">
        <v>2</v>
      </c>
      <c r="E84" s="190"/>
      <c r="F84" s="189">
        <v>3</v>
      </c>
      <c r="G84" s="190"/>
    </row>
    <row r="85" spans="1:7" ht="39" customHeight="1">
      <c r="A85" s="208" t="s">
        <v>133</v>
      </c>
      <c r="B85" s="208"/>
      <c r="C85" s="208"/>
      <c r="D85" s="234">
        <v>5</v>
      </c>
      <c r="E85" s="235"/>
      <c r="F85" s="191">
        <v>20191.88</v>
      </c>
      <c r="G85" s="192"/>
    </row>
    <row r="86" spans="1:7" ht="34.15" customHeight="1">
      <c r="A86" s="208" t="s">
        <v>140</v>
      </c>
      <c r="B86" s="208"/>
      <c r="C86" s="208"/>
      <c r="D86" s="234">
        <v>10</v>
      </c>
      <c r="E86" s="235"/>
      <c r="F86" s="191">
        <v>4500</v>
      </c>
      <c r="G86" s="192"/>
    </row>
    <row r="87" spans="1:7" ht="34.15" customHeight="1">
      <c r="A87" s="208" t="s">
        <v>135</v>
      </c>
      <c r="B87" s="208"/>
      <c r="C87" s="208"/>
      <c r="D87" s="209">
        <v>12</v>
      </c>
      <c r="E87" s="210"/>
      <c r="F87" s="191">
        <v>34800</v>
      </c>
      <c r="G87" s="192"/>
    </row>
    <row r="88" spans="1:7" ht="34.15" customHeight="1">
      <c r="A88" s="208" t="s">
        <v>294</v>
      </c>
      <c r="B88" s="208"/>
      <c r="C88" s="208"/>
      <c r="D88" s="209">
        <v>1</v>
      </c>
      <c r="E88" s="210"/>
      <c r="F88" s="191">
        <v>900</v>
      </c>
      <c r="G88" s="192"/>
    </row>
    <row r="89" spans="1:7" ht="18.75">
      <c r="A89" s="181" t="s">
        <v>146</v>
      </c>
      <c r="B89" s="182"/>
      <c r="C89" s="183"/>
      <c r="D89" s="209"/>
      <c r="E89" s="210"/>
      <c r="F89" s="236">
        <f>SUM(F85:F88)</f>
        <v>60391.880000000005</v>
      </c>
      <c r="G89" s="237"/>
    </row>
    <row r="90" spans="1:7" ht="18.75">
      <c r="A90" s="29"/>
    </row>
    <row r="91" spans="1:7" ht="18.75">
      <c r="A91" s="187" t="s">
        <v>221</v>
      </c>
      <c r="B91" s="187"/>
      <c r="C91" s="187"/>
      <c r="D91" s="187"/>
      <c r="E91" s="187"/>
      <c r="F91" s="187"/>
      <c r="G91" s="187"/>
    </row>
    <row r="92" spans="1:7" ht="18.75">
      <c r="A92" s="9"/>
    </row>
    <row r="93" spans="1:7" ht="18.75">
      <c r="A93" s="9" t="s">
        <v>145</v>
      </c>
      <c r="B93" s="10">
        <v>244</v>
      </c>
    </row>
    <row r="94" spans="1:7" ht="18.75">
      <c r="A94" s="8"/>
    </row>
    <row r="95" spans="1:7" ht="30" customHeight="1">
      <c r="A95" s="176" t="s">
        <v>86</v>
      </c>
      <c r="B95" s="176"/>
      <c r="C95" s="176"/>
      <c r="D95" s="176" t="s">
        <v>137</v>
      </c>
      <c r="E95" s="176"/>
      <c r="F95" s="176" t="s">
        <v>138</v>
      </c>
      <c r="G95" s="176"/>
    </row>
    <row r="96" spans="1:7" ht="18.75">
      <c r="A96" s="178">
        <v>1</v>
      </c>
      <c r="B96" s="179"/>
      <c r="C96" s="180"/>
      <c r="D96" s="189">
        <v>2</v>
      </c>
      <c r="E96" s="190"/>
      <c r="F96" s="189">
        <v>3</v>
      </c>
      <c r="G96" s="190"/>
    </row>
    <row r="97" spans="1:7" ht="18.75">
      <c r="A97" s="181" t="s">
        <v>139</v>
      </c>
      <c r="B97" s="182"/>
      <c r="C97" s="183"/>
      <c r="D97" s="209">
        <v>3</v>
      </c>
      <c r="E97" s="210"/>
      <c r="F97" s="191">
        <v>52600</v>
      </c>
      <c r="G97" s="192"/>
    </row>
    <row r="98" spans="1:7" ht="18.75">
      <c r="A98" s="181" t="s">
        <v>140</v>
      </c>
      <c r="B98" s="182"/>
      <c r="C98" s="183"/>
      <c r="D98" s="209">
        <v>2</v>
      </c>
      <c r="E98" s="210"/>
      <c r="F98" s="191">
        <v>102816</v>
      </c>
      <c r="G98" s="192"/>
    </row>
    <row r="99" spans="1:7" ht="18.75">
      <c r="A99" s="181" t="s">
        <v>141</v>
      </c>
      <c r="B99" s="182"/>
      <c r="C99" s="183"/>
      <c r="D99" s="209">
        <v>3</v>
      </c>
      <c r="E99" s="210"/>
      <c r="F99" s="191">
        <v>10365.16</v>
      </c>
      <c r="G99" s="192"/>
    </row>
    <row r="100" spans="1:7" ht="18.75">
      <c r="A100" s="181" t="s">
        <v>295</v>
      </c>
      <c r="B100" s="182"/>
      <c r="C100" s="183"/>
      <c r="D100" s="209">
        <v>1</v>
      </c>
      <c r="E100" s="210"/>
      <c r="F100" s="211">
        <v>9600</v>
      </c>
      <c r="G100" s="212"/>
    </row>
    <row r="101" spans="1:7" ht="18.75">
      <c r="A101" s="181" t="s">
        <v>146</v>
      </c>
      <c r="B101" s="182"/>
      <c r="C101" s="183"/>
      <c r="D101" s="209"/>
      <c r="E101" s="210"/>
      <c r="F101" s="211">
        <f>SUM(F97:F100)</f>
        <v>175381.16</v>
      </c>
      <c r="G101" s="212"/>
    </row>
    <row r="102" spans="1:7" ht="34.5" customHeight="1">
      <c r="A102" s="188" t="s">
        <v>251</v>
      </c>
      <c r="B102" s="188"/>
      <c r="C102" s="188"/>
      <c r="D102" s="188"/>
      <c r="E102" s="188"/>
      <c r="F102" s="188"/>
      <c r="G102" s="188"/>
    </row>
    <row r="103" spans="1:7" ht="18.75">
      <c r="A103" s="9"/>
    </row>
    <row r="104" spans="1:7" ht="18.75">
      <c r="A104" s="9" t="s">
        <v>145</v>
      </c>
      <c r="B104" s="10">
        <v>244</v>
      </c>
    </row>
    <row r="105" spans="1:7" ht="63" customHeight="1">
      <c r="A105" s="126" t="s">
        <v>42</v>
      </c>
      <c r="B105" s="195">
        <v>181</v>
      </c>
      <c r="C105" s="196"/>
      <c r="D105" s="195">
        <v>51.3812</v>
      </c>
      <c r="E105" s="196"/>
      <c r="F105" s="184">
        <f>B105*D105</f>
        <v>9299.9971999999998</v>
      </c>
      <c r="G105" s="186"/>
    </row>
    <row r="106" spans="1:7" ht="18.75">
      <c r="A106" s="13" t="s">
        <v>242</v>
      </c>
      <c r="B106" s="195"/>
      <c r="C106" s="196"/>
      <c r="D106" s="195"/>
      <c r="E106" s="196"/>
      <c r="F106" s="184">
        <v>9300</v>
      </c>
      <c r="G106" s="186"/>
    </row>
    <row r="107" spans="1:7" ht="18.75">
      <c r="A107" s="15"/>
      <c r="B107" s="16"/>
      <c r="C107" s="16"/>
      <c r="D107" s="16"/>
      <c r="E107" s="16"/>
      <c r="F107" s="78"/>
      <c r="G107" s="78"/>
    </row>
    <row r="108" spans="1:7" ht="18.75">
      <c r="A108" s="29"/>
    </row>
    <row r="109" spans="1:7" ht="37.5">
      <c r="A109" s="29" t="s">
        <v>151</v>
      </c>
      <c r="B109" s="10"/>
      <c r="C109" s="152"/>
      <c r="D109" s="152"/>
      <c r="E109" s="10"/>
      <c r="F109" s="152" t="s">
        <v>275</v>
      </c>
      <c r="G109" s="152"/>
    </row>
    <row r="110" spans="1:7" ht="18.75">
      <c r="A110" s="29"/>
      <c r="B110" s="10"/>
      <c r="C110" s="159" t="s">
        <v>53</v>
      </c>
      <c r="D110" s="159"/>
      <c r="E110" s="10"/>
      <c r="F110" s="159" t="s">
        <v>54</v>
      </c>
      <c r="G110" s="159"/>
    </row>
    <row r="111" spans="1:7" ht="18.75">
      <c r="A111" s="29"/>
      <c r="B111" s="10"/>
      <c r="C111" s="127"/>
      <c r="D111" s="127"/>
      <c r="E111" s="10"/>
      <c r="F111" s="127"/>
      <c r="G111" s="127"/>
    </row>
    <row r="112" spans="1:7" ht="37.5">
      <c r="A112" s="29" t="s">
        <v>152</v>
      </c>
      <c r="B112" s="10"/>
      <c r="C112" s="152"/>
      <c r="D112" s="152"/>
      <c r="E112" s="10"/>
      <c r="F112" s="152" t="s">
        <v>276</v>
      </c>
      <c r="G112" s="152"/>
    </row>
    <row r="113" spans="1:7" ht="18.75">
      <c r="A113" s="29"/>
      <c r="B113" s="10"/>
      <c r="C113" s="159" t="s">
        <v>53</v>
      </c>
      <c r="D113" s="159"/>
      <c r="E113" s="10"/>
      <c r="F113" s="159" t="s">
        <v>54</v>
      </c>
      <c r="G113" s="159"/>
    </row>
    <row r="114" spans="1:7" ht="18.75">
      <c r="A114" s="29"/>
      <c r="B114" s="10"/>
      <c r="C114" s="127"/>
      <c r="D114" s="127"/>
      <c r="E114" s="10"/>
      <c r="F114" s="127"/>
      <c r="G114" s="127"/>
    </row>
    <row r="115" spans="1:7" ht="18.75">
      <c r="A115" s="29" t="s">
        <v>153</v>
      </c>
      <c r="B115" s="10"/>
      <c r="C115" s="152"/>
      <c r="D115" s="152"/>
      <c r="E115" s="10"/>
      <c r="F115" s="152" t="s">
        <v>276</v>
      </c>
      <c r="G115" s="152"/>
    </row>
    <row r="116" spans="1:7" ht="18.75">
      <c r="A116" s="29"/>
      <c r="B116" s="10"/>
      <c r="C116" s="159" t="s">
        <v>53</v>
      </c>
      <c r="D116" s="159"/>
      <c r="E116" s="10"/>
      <c r="F116" s="159" t="s">
        <v>54</v>
      </c>
      <c r="G116" s="159"/>
    </row>
    <row r="117" spans="1:7" ht="18.75">
      <c r="A117" s="29" t="s">
        <v>296</v>
      </c>
      <c r="B117" s="10"/>
      <c r="C117" s="10"/>
      <c r="D117" s="10"/>
      <c r="E117" s="10"/>
      <c r="F117" s="10"/>
      <c r="G117" s="10"/>
    </row>
    <row r="118" spans="1:7" ht="18.75">
      <c r="A118" s="160" t="s">
        <v>44</v>
      </c>
      <c r="B118" s="160"/>
      <c r="C118" s="10"/>
      <c r="D118" s="10"/>
      <c r="E118" s="10"/>
      <c r="F118" s="10"/>
      <c r="G118" s="10"/>
    </row>
  </sheetData>
  <mergeCells count="158">
    <mergeCell ref="E1:G1"/>
    <mergeCell ref="A2:G2"/>
    <mergeCell ref="A4:G4"/>
    <mergeCell ref="A5:G5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3:G13"/>
    <mergeCell ref="A15:G15"/>
    <mergeCell ref="A19:A21"/>
    <mergeCell ref="B19:B21"/>
    <mergeCell ref="C19:F19"/>
    <mergeCell ref="G19:G21"/>
    <mergeCell ref="C20:C21"/>
    <mergeCell ref="B37:C37"/>
    <mergeCell ref="D37:E37"/>
    <mergeCell ref="F37:G37"/>
    <mergeCell ref="A39:G39"/>
    <mergeCell ref="C43:D43"/>
    <mergeCell ref="F43:G43"/>
    <mergeCell ref="D20:F20"/>
    <mergeCell ref="A31:G31"/>
    <mergeCell ref="B35:C35"/>
    <mergeCell ref="D35:E35"/>
    <mergeCell ref="F35:G35"/>
    <mergeCell ref="B36:C36"/>
    <mergeCell ref="D36:E36"/>
    <mergeCell ref="F36:G36"/>
    <mergeCell ref="C44:D44"/>
    <mergeCell ref="F44:G44"/>
    <mergeCell ref="C45:D45"/>
    <mergeCell ref="F45:G45"/>
    <mergeCell ref="A47:G47"/>
    <mergeCell ref="B50:C50"/>
    <mergeCell ref="D50:E50"/>
    <mergeCell ref="F50:G50"/>
    <mergeCell ref="B51:C51"/>
    <mergeCell ref="D51:E51"/>
    <mergeCell ref="F51:G51"/>
    <mergeCell ref="B57:C57"/>
    <mergeCell ref="D57:E57"/>
    <mergeCell ref="F57:G57"/>
    <mergeCell ref="B58:C58"/>
    <mergeCell ref="D58:E58"/>
    <mergeCell ref="F58:G58"/>
    <mergeCell ref="B52:C52"/>
    <mergeCell ref="D52:E52"/>
    <mergeCell ref="F52:G52"/>
    <mergeCell ref="B53:C53"/>
    <mergeCell ref="D53:E53"/>
    <mergeCell ref="F53:G53"/>
    <mergeCell ref="B59:C59"/>
    <mergeCell ref="D59:E59"/>
    <mergeCell ref="F59:G59"/>
    <mergeCell ref="A61:G61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A69:G69"/>
    <mergeCell ref="B73:C73"/>
    <mergeCell ref="D73:E73"/>
    <mergeCell ref="F73:G73"/>
    <mergeCell ref="B74:C74"/>
    <mergeCell ref="D74:E74"/>
    <mergeCell ref="F74:G74"/>
    <mergeCell ref="B76:C76"/>
    <mergeCell ref="D76:E76"/>
    <mergeCell ref="F76:G76"/>
    <mergeCell ref="B77:C77"/>
    <mergeCell ref="D77:E77"/>
    <mergeCell ref="F77:G77"/>
    <mergeCell ref="B75:C75"/>
    <mergeCell ref="D75:E75"/>
    <mergeCell ref="F75:G75"/>
    <mergeCell ref="B78:C78"/>
    <mergeCell ref="D78:E78"/>
    <mergeCell ref="F78:G78"/>
    <mergeCell ref="B79:C79"/>
    <mergeCell ref="D79:E79"/>
    <mergeCell ref="F79:G79"/>
    <mergeCell ref="A83:C83"/>
    <mergeCell ref="D83:E83"/>
    <mergeCell ref="F83:G83"/>
    <mergeCell ref="A84:C84"/>
    <mergeCell ref="D84:E84"/>
    <mergeCell ref="F84:G84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9:C89"/>
    <mergeCell ref="D89:E89"/>
    <mergeCell ref="F89:G89"/>
    <mergeCell ref="A91:G91"/>
    <mergeCell ref="A96:C96"/>
    <mergeCell ref="D96:E96"/>
    <mergeCell ref="F96:G96"/>
    <mergeCell ref="A97:C97"/>
    <mergeCell ref="D97:E97"/>
    <mergeCell ref="F97:G97"/>
    <mergeCell ref="A95:C95"/>
    <mergeCell ref="D95:E95"/>
    <mergeCell ref="F95:G95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102:G102"/>
    <mergeCell ref="F105:G105"/>
    <mergeCell ref="B106:C106"/>
    <mergeCell ref="D106:E106"/>
    <mergeCell ref="F106:G106"/>
    <mergeCell ref="A118:B118"/>
    <mergeCell ref="B54:C54"/>
    <mergeCell ref="D54:E54"/>
    <mergeCell ref="F54:G54"/>
    <mergeCell ref="C113:D113"/>
    <mergeCell ref="F113:G113"/>
    <mergeCell ref="C115:D115"/>
    <mergeCell ref="F115:G115"/>
    <mergeCell ref="C116:D116"/>
    <mergeCell ref="F116:G116"/>
    <mergeCell ref="C109:D109"/>
    <mergeCell ref="F109:G109"/>
    <mergeCell ref="C110:D110"/>
    <mergeCell ref="F110:G110"/>
    <mergeCell ref="C112:D112"/>
    <mergeCell ref="F112:G112"/>
    <mergeCell ref="B105:C105"/>
    <mergeCell ref="D105:E105"/>
    <mergeCell ref="A100:C100"/>
  </mergeCells>
  <pageMargins left="1.3779527559055118" right="0.39370078740157483" top="0.98425196850393704" bottom="0.78740157480314965" header="0.31496062992125984" footer="0.31496062992125984"/>
  <pageSetup paperSize="9" scale="60" orientation="portrait" r:id="rId1"/>
  <rowBreaks count="3" manualBreakCount="3">
    <brk id="38" max="16383" man="1"/>
    <brk id="79" max="16383" man="1"/>
    <brk id="10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view="pageBreakPreview" topLeftCell="A21" zoomScale="60" zoomScaleNormal="100" workbookViewId="0">
      <selection activeCell="A20" sqref="A20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310</v>
      </c>
      <c r="B2" s="175"/>
      <c r="C2" s="175"/>
      <c r="D2" s="175"/>
      <c r="E2" s="175"/>
      <c r="F2" s="175"/>
      <c r="G2" s="175"/>
    </row>
    <row r="3" spans="1:7" ht="18.75">
      <c r="A3" s="146"/>
      <c r="B3" s="146"/>
      <c r="C3" s="146"/>
      <c r="D3" s="146"/>
      <c r="E3" s="146"/>
      <c r="F3" s="146"/>
      <c r="G3" s="146"/>
    </row>
    <row r="4" spans="1:7" ht="35.450000000000003" customHeight="1">
      <c r="A4" s="175" t="s">
        <v>311</v>
      </c>
      <c r="B4" s="175"/>
      <c r="C4" s="175"/>
      <c r="D4" s="175"/>
      <c r="E4" s="175"/>
      <c r="F4" s="175"/>
      <c r="G4" s="175"/>
    </row>
    <row r="5" spans="1:7" ht="18.75">
      <c r="A5" s="139"/>
    </row>
    <row r="6" spans="1:7" ht="43.9" customHeight="1">
      <c r="A6" s="175" t="s">
        <v>174</v>
      </c>
      <c r="B6" s="175"/>
      <c r="C6" s="175"/>
      <c r="D6" s="175"/>
      <c r="E6" s="175"/>
      <c r="F6" s="175"/>
      <c r="G6" s="175"/>
    </row>
    <row r="7" spans="1:7" ht="18.75">
      <c r="A7" s="146"/>
      <c r="B7" s="146"/>
      <c r="C7" s="146"/>
      <c r="D7" s="146"/>
      <c r="E7" s="146"/>
      <c r="F7" s="146"/>
      <c r="G7" s="146"/>
    </row>
    <row r="8" spans="1:7" ht="18.75">
      <c r="A8" s="139"/>
    </row>
    <row r="9" spans="1:7" ht="18.75">
      <c r="A9" s="9" t="s">
        <v>255</v>
      </c>
      <c r="B9" s="10">
        <v>130</v>
      </c>
    </row>
    <row r="10" spans="1:7">
      <c r="A10" s="11"/>
    </row>
    <row r="11" spans="1:7" ht="41.45" customHeight="1">
      <c r="A11" s="141" t="s">
        <v>86</v>
      </c>
      <c r="B11" s="176" t="s">
        <v>172</v>
      </c>
      <c r="C11" s="176"/>
      <c r="D11" s="176" t="s">
        <v>173</v>
      </c>
      <c r="E11" s="176"/>
      <c r="F11" s="176" t="s">
        <v>94</v>
      </c>
      <c r="G11" s="176"/>
    </row>
    <row r="12" spans="1:7" ht="18.75">
      <c r="A12" s="141">
        <v>1</v>
      </c>
      <c r="B12" s="176">
        <v>2</v>
      </c>
      <c r="C12" s="176"/>
      <c r="D12" s="176">
        <v>3</v>
      </c>
      <c r="E12" s="176"/>
      <c r="F12" s="176">
        <v>4</v>
      </c>
      <c r="G12" s="176"/>
    </row>
    <row r="13" spans="1:7" ht="56.25">
      <c r="A13" s="13" t="s">
        <v>164</v>
      </c>
      <c r="B13" s="176">
        <v>2960</v>
      </c>
      <c r="C13" s="176"/>
      <c r="D13" s="176">
        <v>12.5</v>
      </c>
      <c r="E13" s="176"/>
      <c r="F13" s="177">
        <f>B13*D13</f>
        <v>37000</v>
      </c>
      <c r="G13" s="177"/>
    </row>
    <row r="14" spans="1:7" ht="18.75">
      <c r="A14" s="139"/>
    </row>
    <row r="15" spans="1:7" ht="48.6" customHeight="1">
      <c r="A15" s="175" t="s">
        <v>308</v>
      </c>
      <c r="B15" s="175"/>
      <c r="C15" s="175"/>
      <c r="D15" s="175"/>
      <c r="E15" s="175"/>
      <c r="F15" s="175"/>
      <c r="G15" s="175"/>
    </row>
    <row r="16" spans="1:7" ht="18.75">
      <c r="A16" s="140"/>
      <c r="B16" s="140"/>
      <c r="C16" s="140"/>
      <c r="D16" s="140"/>
      <c r="E16" s="140"/>
      <c r="F16" s="140"/>
      <c r="G16" s="140"/>
    </row>
    <row r="17" spans="1:7" ht="24.6" customHeight="1">
      <c r="A17" s="187" t="s">
        <v>216</v>
      </c>
      <c r="B17" s="187"/>
      <c r="C17" s="187"/>
      <c r="D17" s="187"/>
      <c r="E17" s="187"/>
      <c r="F17" s="187"/>
      <c r="G17" s="187"/>
    </row>
    <row r="18" spans="1:7" ht="18.75">
      <c r="A18" s="9"/>
    </row>
    <row r="19" spans="1:7" ht="18.75">
      <c r="A19" s="9" t="s">
        <v>145</v>
      </c>
      <c r="B19" s="10">
        <v>244</v>
      </c>
    </row>
    <row r="20" spans="1:7" ht="54.6" customHeight="1">
      <c r="A20" s="141" t="s">
        <v>86</v>
      </c>
      <c r="B20" s="176" t="s">
        <v>121</v>
      </c>
      <c r="C20" s="176"/>
      <c r="D20" s="176" t="s">
        <v>122</v>
      </c>
      <c r="E20" s="176"/>
      <c r="F20" s="176" t="s">
        <v>186</v>
      </c>
      <c r="G20" s="176"/>
    </row>
    <row r="21" spans="1:7" ht="18.75">
      <c r="A21" s="141">
        <v>1</v>
      </c>
      <c r="B21" s="178">
        <v>2</v>
      </c>
      <c r="C21" s="180"/>
      <c r="D21" s="178">
        <v>3</v>
      </c>
      <c r="E21" s="180"/>
      <c r="F21" s="195">
        <v>4</v>
      </c>
      <c r="G21" s="196"/>
    </row>
    <row r="22" spans="1:7" ht="18.75">
      <c r="A22" s="13" t="s">
        <v>123</v>
      </c>
      <c r="B22" s="195">
        <v>1</v>
      </c>
      <c r="C22" s="196"/>
      <c r="D22" s="195">
        <v>1666.66</v>
      </c>
      <c r="E22" s="196"/>
      <c r="F22" s="184">
        <f>B22*D22*12+0.08</f>
        <v>20000.000000000004</v>
      </c>
      <c r="G22" s="186"/>
    </row>
    <row r="23" spans="1:7">
      <c r="A23" s="23"/>
    </row>
    <row r="24" spans="1:7" ht="18.75">
      <c r="A24" s="29"/>
    </row>
    <row r="25" spans="1:7" ht="18.75">
      <c r="A25" s="187" t="s">
        <v>221</v>
      </c>
      <c r="B25" s="187"/>
      <c r="C25" s="187"/>
      <c r="D25" s="187"/>
      <c r="E25" s="187"/>
      <c r="F25" s="187"/>
      <c r="G25" s="187"/>
    </row>
    <row r="26" spans="1:7" ht="18.75">
      <c r="A26" s="9"/>
    </row>
    <row r="27" spans="1:7" ht="18.75">
      <c r="A27" s="28"/>
      <c r="B27" s="28"/>
      <c r="C27" s="28"/>
      <c r="D27" s="17"/>
      <c r="E27" s="17"/>
      <c r="F27" s="17"/>
      <c r="G27" s="17"/>
    </row>
    <row r="28" spans="1:7" ht="18.75">
      <c r="A28" s="9" t="s">
        <v>145</v>
      </c>
      <c r="B28" s="10">
        <v>244</v>
      </c>
    </row>
    <row r="29" spans="1:7" ht="18.75">
      <c r="A29" s="8"/>
    </row>
    <row r="30" spans="1:7" ht="30" customHeight="1">
      <c r="A30" s="176" t="s">
        <v>86</v>
      </c>
      <c r="B30" s="176"/>
      <c r="C30" s="176"/>
      <c r="D30" s="176" t="s">
        <v>137</v>
      </c>
      <c r="E30" s="176"/>
      <c r="F30" s="176" t="s">
        <v>138</v>
      </c>
      <c r="G30" s="176"/>
    </row>
    <row r="31" spans="1:7" ht="18.75">
      <c r="A31" s="178">
        <v>1</v>
      </c>
      <c r="B31" s="179"/>
      <c r="C31" s="180"/>
      <c r="D31" s="189">
        <v>2</v>
      </c>
      <c r="E31" s="190"/>
      <c r="F31" s="189">
        <v>3</v>
      </c>
      <c r="G31" s="190"/>
    </row>
    <row r="32" spans="1:7" ht="18.75">
      <c r="A32" s="181" t="s">
        <v>139</v>
      </c>
      <c r="B32" s="182"/>
      <c r="C32" s="183"/>
      <c r="D32" s="209">
        <v>1</v>
      </c>
      <c r="E32" s="210"/>
      <c r="F32" s="191">
        <v>5000</v>
      </c>
      <c r="G32" s="192"/>
    </row>
    <row r="33" spans="1:7" ht="18.75">
      <c r="A33" s="181" t="s">
        <v>146</v>
      </c>
      <c r="B33" s="182"/>
      <c r="C33" s="183"/>
      <c r="D33" s="209"/>
      <c r="E33" s="210"/>
      <c r="F33" s="211">
        <f>SUM(F32:F32)</f>
        <v>5000</v>
      </c>
      <c r="G33" s="212"/>
    </row>
    <row r="34" spans="1:7" ht="34.5" customHeight="1">
      <c r="A34" s="188" t="s">
        <v>251</v>
      </c>
      <c r="B34" s="188"/>
      <c r="C34" s="188"/>
      <c r="D34" s="188"/>
      <c r="E34" s="188"/>
      <c r="F34" s="188"/>
      <c r="G34" s="188"/>
    </row>
    <row r="35" spans="1:7" ht="18.75">
      <c r="A35" s="9"/>
    </row>
    <row r="36" spans="1:7" ht="18.75">
      <c r="A36" s="9" t="s">
        <v>145</v>
      </c>
      <c r="B36" s="10">
        <v>244</v>
      </c>
    </row>
    <row r="37" spans="1:7" ht="18.75">
      <c r="A37" s="8"/>
    </row>
    <row r="38" spans="1:7" ht="40.9" customHeight="1">
      <c r="A38" s="141" t="s">
        <v>86</v>
      </c>
      <c r="B38" s="176" t="s">
        <v>142</v>
      </c>
      <c r="C38" s="176"/>
      <c r="D38" s="176" t="s">
        <v>143</v>
      </c>
      <c r="E38" s="176"/>
      <c r="F38" s="176" t="s">
        <v>150</v>
      </c>
      <c r="G38" s="176"/>
    </row>
    <row r="39" spans="1:7" ht="18.75">
      <c r="A39" s="141">
        <v>1</v>
      </c>
      <c r="B39" s="178">
        <v>2</v>
      </c>
      <c r="C39" s="180"/>
      <c r="D39" s="178">
        <v>3</v>
      </c>
      <c r="E39" s="180"/>
      <c r="F39" s="178">
        <v>4</v>
      </c>
      <c r="G39" s="180"/>
    </row>
    <row r="40" spans="1:7" ht="63" customHeight="1">
      <c r="A40" s="137" t="s">
        <v>42</v>
      </c>
      <c r="B40" s="195">
        <v>1250</v>
      </c>
      <c r="C40" s="196"/>
      <c r="D40" s="195">
        <v>9.6</v>
      </c>
      <c r="E40" s="196"/>
      <c r="F40" s="184">
        <f>B40*D40</f>
        <v>12000</v>
      </c>
      <c r="G40" s="186"/>
    </row>
    <row r="41" spans="1:7" ht="18.75">
      <c r="A41" s="13" t="s">
        <v>242</v>
      </c>
      <c r="B41" s="195"/>
      <c r="C41" s="196"/>
      <c r="D41" s="195"/>
      <c r="E41" s="196"/>
      <c r="F41" s="184">
        <v>12000</v>
      </c>
      <c r="G41" s="186"/>
    </row>
    <row r="42" spans="1:7" ht="18.75">
      <c r="A42" s="15"/>
      <c r="B42" s="16"/>
      <c r="C42" s="16"/>
      <c r="D42" s="16"/>
      <c r="E42" s="16"/>
      <c r="F42" s="78"/>
      <c r="G42" s="78"/>
    </row>
    <row r="43" spans="1:7" ht="18.75">
      <c r="A43" s="29"/>
    </row>
    <row r="44" spans="1:7" ht="37.5">
      <c r="A44" s="29" t="s">
        <v>151</v>
      </c>
      <c r="B44" s="10"/>
      <c r="C44" s="152"/>
      <c r="D44" s="152"/>
      <c r="E44" s="10"/>
      <c r="F44" s="152" t="s">
        <v>275</v>
      </c>
      <c r="G44" s="152"/>
    </row>
    <row r="45" spans="1:7" ht="18.75">
      <c r="A45" s="29"/>
      <c r="B45" s="10"/>
      <c r="C45" s="159" t="s">
        <v>53</v>
      </c>
      <c r="D45" s="159"/>
      <c r="E45" s="10"/>
      <c r="F45" s="159" t="s">
        <v>54</v>
      </c>
      <c r="G45" s="159"/>
    </row>
    <row r="46" spans="1:7" ht="18.75">
      <c r="A46" s="29"/>
      <c r="B46" s="10"/>
      <c r="C46" s="138"/>
      <c r="D46" s="138"/>
      <c r="E46" s="10"/>
      <c r="F46" s="138"/>
      <c r="G46" s="138"/>
    </row>
    <row r="47" spans="1:7" ht="37.5">
      <c r="A47" s="29" t="s">
        <v>152</v>
      </c>
      <c r="B47" s="10"/>
      <c r="C47" s="152"/>
      <c r="D47" s="152"/>
      <c r="E47" s="10"/>
      <c r="F47" s="152" t="s">
        <v>276</v>
      </c>
      <c r="G47" s="152"/>
    </row>
    <row r="48" spans="1:7" ht="18.75">
      <c r="A48" s="29"/>
      <c r="B48" s="10"/>
      <c r="C48" s="159" t="s">
        <v>53</v>
      </c>
      <c r="D48" s="159"/>
      <c r="E48" s="10"/>
      <c r="F48" s="159" t="s">
        <v>54</v>
      </c>
      <c r="G48" s="159"/>
    </row>
    <row r="49" spans="1:7" ht="18.75">
      <c r="A49" s="29"/>
      <c r="B49" s="10"/>
      <c r="C49" s="138"/>
      <c r="D49" s="138"/>
      <c r="E49" s="10"/>
      <c r="F49" s="138"/>
      <c r="G49" s="138"/>
    </row>
    <row r="50" spans="1:7" ht="18.75">
      <c r="A50" s="29" t="s">
        <v>153</v>
      </c>
      <c r="B50" s="10"/>
      <c r="C50" s="152"/>
      <c r="D50" s="152"/>
      <c r="E50" s="10"/>
      <c r="F50" s="152" t="s">
        <v>276</v>
      </c>
      <c r="G50" s="152"/>
    </row>
    <row r="51" spans="1:7" ht="18.75">
      <c r="A51" s="29"/>
      <c r="B51" s="10"/>
      <c r="C51" s="159" t="s">
        <v>53</v>
      </c>
      <c r="D51" s="159"/>
      <c r="E51" s="10"/>
      <c r="F51" s="159" t="s">
        <v>54</v>
      </c>
      <c r="G51" s="159"/>
    </row>
    <row r="52" spans="1:7" ht="18.75">
      <c r="A52" s="29" t="s">
        <v>296</v>
      </c>
      <c r="B52" s="10"/>
      <c r="C52" s="10"/>
      <c r="D52" s="10"/>
      <c r="E52" s="10"/>
      <c r="F52" s="10"/>
      <c r="G52" s="10"/>
    </row>
    <row r="53" spans="1:7" ht="18.75">
      <c r="A53" s="160" t="s">
        <v>44</v>
      </c>
      <c r="B53" s="160"/>
      <c r="C53" s="10"/>
      <c r="D53" s="10"/>
      <c r="E53" s="10"/>
      <c r="F53" s="10"/>
      <c r="G53" s="10"/>
    </row>
  </sheetData>
  <mergeCells count="63">
    <mergeCell ref="C51:D51"/>
    <mergeCell ref="F51:G51"/>
    <mergeCell ref="A53:B53"/>
    <mergeCell ref="C47:D47"/>
    <mergeCell ref="F47:G47"/>
    <mergeCell ref="C48:D48"/>
    <mergeCell ref="F48:G48"/>
    <mergeCell ref="C50:D50"/>
    <mergeCell ref="F50:G50"/>
    <mergeCell ref="C45:D45"/>
    <mergeCell ref="F45:G45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C44:D44"/>
    <mergeCell ref="F44:G44"/>
    <mergeCell ref="A33:C33"/>
    <mergeCell ref="D33:E33"/>
    <mergeCell ref="F33:G33"/>
    <mergeCell ref="A34:G34"/>
    <mergeCell ref="B38:C38"/>
    <mergeCell ref="D38:E38"/>
    <mergeCell ref="F38:G38"/>
    <mergeCell ref="A31:C31"/>
    <mergeCell ref="D31:E31"/>
    <mergeCell ref="F31:G31"/>
    <mergeCell ref="A32:C32"/>
    <mergeCell ref="D32:E32"/>
    <mergeCell ref="F32:G32"/>
    <mergeCell ref="B22:C22"/>
    <mergeCell ref="D22:E22"/>
    <mergeCell ref="F22:G22"/>
    <mergeCell ref="A25:G25"/>
    <mergeCell ref="A30:C30"/>
    <mergeCell ref="D30:E30"/>
    <mergeCell ref="F30:G30"/>
    <mergeCell ref="B21:C21"/>
    <mergeCell ref="D21:E21"/>
    <mergeCell ref="F21:G21"/>
    <mergeCell ref="B12:C12"/>
    <mergeCell ref="D12:E12"/>
    <mergeCell ref="F12:G12"/>
    <mergeCell ref="B13:C13"/>
    <mergeCell ref="D13:E13"/>
    <mergeCell ref="F13:G13"/>
    <mergeCell ref="A15:G15"/>
    <mergeCell ref="A17:G17"/>
    <mergeCell ref="B20:C20"/>
    <mergeCell ref="D20:E20"/>
    <mergeCell ref="F20:G20"/>
    <mergeCell ref="E1:G1"/>
    <mergeCell ref="A2:G2"/>
    <mergeCell ref="A4:G4"/>
    <mergeCell ref="A6:G6"/>
    <mergeCell ref="B11:C11"/>
    <mergeCell ref="D11:E11"/>
    <mergeCell ref="F11:G11"/>
  </mergeCells>
  <pageMargins left="1.3779527559055118" right="0.39370078740157483" top="0.98425196850393704" bottom="0.78740157480314965" header="0.31496062992125984" footer="0.31496062992125984"/>
  <pageSetup paperSize="9" scale="5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view="pageBreakPreview" zoomScale="60" zoomScaleNormal="100" workbookViewId="0">
      <selection activeCell="A4" sqref="A4:G4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309</v>
      </c>
      <c r="B2" s="175"/>
      <c r="C2" s="175"/>
      <c r="D2" s="175"/>
      <c r="E2" s="175"/>
      <c r="F2" s="175"/>
      <c r="G2" s="175"/>
    </row>
    <row r="3" spans="1:7" ht="18.75">
      <c r="A3" s="146"/>
      <c r="B3" s="146"/>
      <c r="C3" s="146"/>
      <c r="D3" s="146"/>
      <c r="E3" s="146"/>
      <c r="F3" s="146"/>
      <c r="G3" s="146"/>
    </row>
    <row r="4" spans="1:7" ht="35.450000000000003" customHeight="1">
      <c r="A4" s="175" t="s">
        <v>317</v>
      </c>
      <c r="B4" s="175"/>
      <c r="C4" s="175"/>
      <c r="D4" s="175"/>
      <c r="E4" s="175"/>
      <c r="F4" s="175"/>
      <c r="G4" s="175"/>
    </row>
    <row r="5" spans="1:7" ht="18.75">
      <c r="A5" s="139"/>
    </row>
    <row r="6" spans="1:7" ht="43.9" customHeight="1">
      <c r="A6" s="175" t="s">
        <v>174</v>
      </c>
      <c r="B6" s="175"/>
      <c r="C6" s="175"/>
      <c r="D6" s="175"/>
      <c r="E6" s="175"/>
      <c r="F6" s="175"/>
      <c r="G6" s="175"/>
    </row>
    <row r="7" spans="1:7" ht="18.75">
      <c r="A7" s="146"/>
      <c r="B7" s="146"/>
      <c r="C7" s="146"/>
      <c r="D7" s="146"/>
      <c r="E7" s="146"/>
      <c r="F7" s="146"/>
      <c r="G7" s="146"/>
    </row>
    <row r="8" spans="1:7" ht="18.75">
      <c r="A8" s="139"/>
    </row>
    <row r="9" spans="1:7" ht="18.75">
      <c r="A9" s="9" t="s">
        <v>255</v>
      </c>
      <c r="B9" s="10">
        <v>130</v>
      </c>
    </row>
    <row r="10" spans="1:7">
      <c r="A10" s="11"/>
    </row>
    <row r="11" spans="1:7" ht="41.45" customHeight="1">
      <c r="A11" s="141" t="s">
        <v>86</v>
      </c>
      <c r="B11" s="176" t="s">
        <v>172</v>
      </c>
      <c r="C11" s="176"/>
      <c r="D11" s="176" t="s">
        <v>173</v>
      </c>
      <c r="E11" s="176"/>
      <c r="F11" s="176" t="s">
        <v>94</v>
      </c>
      <c r="G11" s="176"/>
    </row>
    <row r="12" spans="1:7" ht="18.75">
      <c r="A12" s="141">
        <v>1</v>
      </c>
      <c r="B12" s="176">
        <v>2</v>
      </c>
      <c r="C12" s="176"/>
      <c r="D12" s="176">
        <v>3</v>
      </c>
      <c r="E12" s="176"/>
      <c r="F12" s="176">
        <v>4</v>
      </c>
      <c r="G12" s="176"/>
    </row>
    <row r="13" spans="1:7" ht="56.25">
      <c r="A13" s="13" t="s">
        <v>164</v>
      </c>
      <c r="B13" s="176">
        <v>2880</v>
      </c>
      <c r="C13" s="176"/>
      <c r="D13" s="176">
        <v>12.5</v>
      </c>
      <c r="E13" s="176"/>
      <c r="F13" s="177">
        <f>B13*D13</f>
        <v>36000</v>
      </c>
      <c r="G13" s="177"/>
    </row>
    <row r="14" spans="1:7" ht="18.75">
      <c r="A14" s="139"/>
    </row>
    <row r="15" spans="1:7">
      <c r="A15" s="11"/>
    </row>
    <row r="16" spans="1:7" ht="18.75">
      <c r="A16" s="15"/>
      <c r="B16" s="19"/>
      <c r="C16" s="19"/>
      <c r="D16" s="19"/>
      <c r="E16" s="19"/>
      <c r="F16" s="19"/>
      <c r="G16" s="19"/>
    </row>
    <row r="17" spans="1:7" ht="18.75">
      <c r="A17" s="15"/>
      <c r="B17" s="19"/>
      <c r="C17" s="19"/>
      <c r="D17" s="19"/>
      <c r="E17" s="19"/>
      <c r="F17" s="19"/>
      <c r="G17" s="19"/>
    </row>
    <row r="18" spans="1:7" ht="48.6" customHeight="1">
      <c r="A18" s="175" t="s">
        <v>308</v>
      </c>
      <c r="B18" s="175"/>
      <c r="C18" s="175"/>
      <c r="D18" s="175"/>
      <c r="E18" s="175"/>
      <c r="F18" s="175"/>
      <c r="G18" s="175"/>
    </row>
    <row r="19" spans="1:7" ht="18.75">
      <c r="A19" s="8"/>
    </row>
    <row r="20" spans="1:7" ht="18.75">
      <c r="A20" s="140"/>
      <c r="B20" s="140"/>
      <c r="C20" s="140"/>
      <c r="D20" s="140"/>
      <c r="E20" s="140"/>
      <c r="F20" s="140"/>
      <c r="G20" s="140"/>
    </row>
    <row r="21" spans="1:7" ht="24.6" customHeight="1">
      <c r="A21" s="187" t="s">
        <v>216</v>
      </c>
      <c r="B21" s="187"/>
      <c r="C21" s="187"/>
      <c r="D21" s="187"/>
      <c r="E21" s="187"/>
      <c r="F21" s="187"/>
      <c r="G21" s="187"/>
    </row>
    <row r="22" spans="1:7" ht="18.75">
      <c r="A22" s="9"/>
    </row>
    <row r="23" spans="1:7" ht="18.75">
      <c r="A23" s="9" t="s">
        <v>145</v>
      </c>
      <c r="B23" s="10">
        <v>244</v>
      </c>
    </row>
    <row r="24" spans="1:7" ht="18.75">
      <c r="A24" s="8"/>
    </row>
    <row r="25" spans="1:7" ht="54.6" customHeight="1">
      <c r="A25" s="141" t="s">
        <v>86</v>
      </c>
      <c r="B25" s="176" t="s">
        <v>121</v>
      </c>
      <c r="C25" s="176"/>
      <c r="D25" s="176" t="s">
        <v>122</v>
      </c>
      <c r="E25" s="176"/>
      <c r="F25" s="176" t="s">
        <v>186</v>
      </c>
      <c r="G25" s="176"/>
    </row>
    <row r="26" spans="1:7" ht="18.75">
      <c r="A26" s="141">
        <v>1</v>
      </c>
      <c r="B26" s="178">
        <v>2</v>
      </c>
      <c r="C26" s="180"/>
      <c r="D26" s="178">
        <v>3</v>
      </c>
      <c r="E26" s="180"/>
      <c r="F26" s="195">
        <v>4</v>
      </c>
      <c r="G26" s="196"/>
    </row>
    <row r="27" spans="1:7" ht="18.75">
      <c r="A27" s="13" t="s">
        <v>123</v>
      </c>
      <c r="B27" s="195">
        <v>1</v>
      </c>
      <c r="C27" s="196"/>
      <c r="D27" s="195">
        <v>1666.66</v>
      </c>
      <c r="E27" s="196"/>
      <c r="F27" s="184">
        <f>B27*D27*12+0.08</f>
        <v>20000.000000000004</v>
      </c>
      <c r="G27" s="186"/>
    </row>
    <row r="28" spans="1:7">
      <c r="A28" s="23"/>
    </row>
    <row r="29" spans="1:7" ht="18.75">
      <c r="A29" s="29"/>
    </row>
    <row r="30" spans="1:7" ht="18.75">
      <c r="A30" s="187" t="s">
        <v>221</v>
      </c>
      <c r="B30" s="187"/>
      <c r="C30" s="187"/>
      <c r="D30" s="187"/>
      <c r="E30" s="187"/>
      <c r="F30" s="187"/>
      <c r="G30" s="187"/>
    </row>
    <row r="31" spans="1:7" ht="18.75">
      <c r="A31" s="9"/>
    </row>
    <row r="32" spans="1:7" ht="18.75">
      <c r="A32" s="28"/>
      <c r="B32" s="28"/>
      <c r="C32" s="28"/>
      <c r="D32" s="17"/>
      <c r="E32" s="17"/>
      <c r="F32" s="17"/>
      <c r="G32" s="17"/>
    </row>
    <row r="33" spans="1:7" ht="18.75">
      <c r="A33" s="9" t="s">
        <v>145</v>
      </c>
      <c r="B33" s="10">
        <v>244</v>
      </c>
    </row>
    <row r="34" spans="1:7" ht="18.75">
      <c r="A34" s="8"/>
    </row>
    <row r="35" spans="1:7" ht="30" customHeight="1">
      <c r="A35" s="176" t="s">
        <v>86</v>
      </c>
      <c r="B35" s="176"/>
      <c r="C35" s="176"/>
      <c r="D35" s="176" t="s">
        <v>137</v>
      </c>
      <c r="E35" s="176"/>
      <c r="F35" s="176" t="s">
        <v>138</v>
      </c>
      <c r="G35" s="176"/>
    </row>
    <row r="36" spans="1:7" ht="18.75">
      <c r="A36" s="178">
        <v>1</v>
      </c>
      <c r="B36" s="179"/>
      <c r="C36" s="180"/>
      <c r="D36" s="189">
        <v>2</v>
      </c>
      <c r="E36" s="190"/>
      <c r="F36" s="189">
        <v>3</v>
      </c>
      <c r="G36" s="190"/>
    </row>
    <row r="37" spans="1:7" ht="18.75">
      <c r="A37" s="181" t="s">
        <v>139</v>
      </c>
      <c r="B37" s="182"/>
      <c r="C37" s="183"/>
      <c r="D37" s="209">
        <v>1</v>
      </c>
      <c r="E37" s="210"/>
      <c r="F37" s="191">
        <v>5000</v>
      </c>
      <c r="G37" s="192"/>
    </row>
    <row r="38" spans="1:7" ht="18.75">
      <c r="A38" s="181" t="s">
        <v>146</v>
      </c>
      <c r="B38" s="182"/>
      <c r="C38" s="183"/>
      <c r="D38" s="209"/>
      <c r="E38" s="210"/>
      <c r="F38" s="211">
        <f>SUM(F37:F37)</f>
        <v>5000</v>
      </c>
      <c r="G38" s="212"/>
    </row>
    <row r="39" spans="1:7" ht="34.5" customHeight="1">
      <c r="A39" s="188" t="s">
        <v>251</v>
      </c>
      <c r="B39" s="188"/>
      <c r="C39" s="188"/>
      <c r="D39" s="188"/>
      <c r="E39" s="188"/>
      <c r="F39" s="188"/>
      <c r="G39" s="188"/>
    </row>
    <row r="40" spans="1:7" ht="18.75">
      <c r="A40" s="9"/>
    </row>
    <row r="41" spans="1:7" ht="18.75">
      <c r="A41" s="9" t="s">
        <v>145</v>
      </c>
      <c r="B41" s="10">
        <v>244</v>
      </c>
    </row>
    <row r="42" spans="1:7" ht="18.75">
      <c r="A42" s="8"/>
    </row>
    <row r="43" spans="1:7" ht="40.9" customHeight="1">
      <c r="A43" s="141" t="s">
        <v>86</v>
      </c>
      <c r="B43" s="176" t="s">
        <v>142</v>
      </c>
      <c r="C43" s="176"/>
      <c r="D43" s="176" t="s">
        <v>143</v>
      </c>
      <c r="E43" s="176"/>
      <c r="F43" s="176" t="s">
        <v>150</v>
      </c>
      <c r="G43" s="176"/>
    </row>
    <row r="44" spans="1:7" ht="18.75">
      <c r="A44" s="141">
        <v>1</v>
      </c>
      <c r="B44" s="178">
        <v>2</v>
      </c>
      <c r="C44" s="180"/>
      <c r="D44" s="178">
        <v>3</v>
      </c>
      <c r="E44" s="180"/>
      <c r="F44" s="178">
        <v>4</v>
      </c>
      <c r="G44" s="180"/>
    </row>
    <row r="45" spans="1:7" ht="63" customHeight="1">
      <c r="A45" s="137" t="s">
        <v>42</v>
      </c>
      <c r="B45" s="195">
        <v>1250</v>
      </c>
      <c r="C45" s="196"/>
      <c r="D45" s="195">
        <v>8.8000000000000007</v>
      </c>
      <c r="E45" s="196"/>
      <c r="F45" s="184">
        <f>B45*D45</f>
        <v>11000</v>
      </c>
      <c r="G45" s="186"/>
    </row>
    <row r="46" spans="1:7" ht="18.75">
      <c r="A46" s="13" t="s">
        <v>242</v>
      </c>
      <c r="B46" s="195"/>
      <c r="C46" s="196"/>
      <c r="D46" s="195"/>
      <c r="E46" s="196"/>
      <c r="F46" s="184">
        <v>11000</v>
      </c>
      <c r="G46" s="186"/>
    </row>
    <row r="47" spans="1:7" ht="18.75">
      <c r="A47" s="15"/>
      <c r="B47" s="16"/>
      <c r="C47" s="16"/>
      <c r="D47" s="16"/>
      <c r="E47" s="16"/>
      <c r="F47" s="78"/>
      <c r="G47" s="78"/>
    </row>
    <row r="48" spans="1:7" ht="18.75">
      <c r="A48" s="29"/>
    </row>
    <row r="49" spans="1:7" ht="37.5">
      <c r="A49" s="29" t="s">
        <v>151</v>
      </c>
      <c r="B49" s="10"/>
      <c r="C49" s="152"/>
      <c r="D49" s="152"/>
      <c r="E49" s="10"/>
      <c r="F49" s="152" t="s">
        <v>275</v>
      </c>
      <c r="G49" s="152"/>
    </row>
    <row r="50" spans="1:7" ht="18.75">
      <c r="A50" s="29"/>
      <c r="B50" s="10"/>
      <c r="C50" s="159" t="s">
        <v>53</v>
      </c>
      <c r="D50" s="159"/>
      <c r="E50" s="10"/>
      <c r="F50" s="159" t="s">
        <v>54</v>
      </c>
      <c r="G50" s="159"/>
    </row>
    <row r="51" spans="1:7" ht="18.75">
      <c r="A51" s="29"/>
      <c r="B51" s="10"/>
      <c r="C51" s="138"/>
      <c r="D51" s="138"/>
      <c r="E51" s="10"/>
      <c r="F51" s="138"/>
      <c r="G51" s="138"/>
    </row>
    <row r="52" spans="1:7" ht="37.5">
      <c r="A52" s="29" t="s">
        <v>152</v>
      </c>
      <c r="B52" s="10"/>
      <c r="C52" s="152"/>
      <c r="D52" s="152"/>
      <c r="E52" s="10"/>
      <c r="F52" s="152" t="s">
        <v>276</v>
      </c>
      <c r="G52" s="152"/>
    </row>
    <row r="53" spans="1:7" ht="18.75">
      <c r="A53" s="29"/>
      <c r="B53" s="10"/>
      <c r="C53" s="159" t="s">
        <v>53</v>
      </c>
      <c r="D53" s="159"/>
      <c r="E53" s="10"/>
      <c r="F53" s="159" t="s">
        <v>54</v>
      </c>
      <c r="G53" s="159"/>
    </row>
    <row r="54" spans="1:7" ht="18.75">
      <c r="A54" s="29"/>
      <c r="B54" s="10"/>
      <c r="C54" s="138"/>
      <c r="D54" s="138"/>
      <c r="E54" s="10"/>
      <c r="F54" s="138"/>
      <c r="G54" s="138"/>
    </row>
    <row r="55" spans="1:7" ht="18.75">
      <c r="A55" s="29" t="s">
        <v>153</v>
      </c>
      <c r="B55" s="10"/>
      <c r="C55" s="152"/>
      <c r="D55" s="152"/>
      <c r="E55" s="10"/>
      <c r="F55" s="152" t="s">
        <v>276</v>
      </c>
      <c r="G55" s="152"/>
    </row>
    <row r="56" spans="1:7" ht="18.75">
      <c r="A56" s="29"/>
      <c r="B56" s="10"/>
      <c r="C56" s="159" t="s">
        <v>53</v>
      </c>
      <c r="D56" s="159"/>
      <c r="E56" s="10"/>
      <c r="F56" s="159" t="s">
        <v>54</v>
      </c>
      <c r="G56" s="159"/>
    </row>
    <row r="57" spans="1:7" ht="18.75">
      <c r="A57" s="29" t="s">
        <v>296</v>
      </c>
      <c r="B57" s="10"/>
      <c r="C57" s="10"/>
      <c r="D57" s="10"/>
      <c r="E57" s="10"/>
      <c r="F57" s="10"/>
      <c r="G57" s="10"/>
    </row>
    <row r="58" spans="1:7" ht="18.75">
      <c r="A58" s="160" t="s">
        <v>44</v>
      </c>
      <c r="B58" s="160"/>
      <c r="C58" s="10"/>
      <c r="D58" s="10"/>
      <c r="E58" s="10"/>
      <c r="F58" s="10"/>
      <c r="G58" s="10"/>
    </row>
  </sheetData>
  <mergeCells count="63">
    <mergeCell ref="C56:D56"/>
    <mergeCell ref="F56:G56"/>
    <mergeCell ref="A58:B58"/>
    <mergeCell ref="C52:D52"/>
    <mergeCell ref="F52:G52"/>
    <mergeCell ref="C53:D53"/>
    <mergeCell ref="F53:G53"/>
    <mergeCell ref="C55:D55"/>
    <mergeCell ref="F55:G55"/>
    <mergeCell ref="C50:D50"/>
    <mergeCell ref="F50:G50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C49:D49"/>
    <mergeCell ref="F49:G49"/>
    <mergeCell ref="A38:C38"/>
    <mergeCell ref="D38:E38"/>
    <mergeCell ref="F38:G38"/>
    <mergeCell ref="A39:G39"/>
    <mergeCell ref="B43:C43"/>
    <mergeCell ref="D43:E43"/>
    <mergeCell ref="F43:G43"/>
    <mergeCell ref="A36:C36"/>
    <mergeCell ref="D36:E36"/>
    <mergeCell ref="F36:G36"/>
    <mergeCell ref="A37:C37"/>
    <mergeCell ref="D37:E37"/>
    <mergeCell ref="F37:G37"/>
    <mergeCell ref="B27:C27"/>
    <mergeCell ref="D27:E27"/>
    <mergeCell ref="F27:G27"/>
    <mergeCell ref="A30:G30"/>
    <mergeCell ref="A35:C35"/>
    <mergeCell ref="D35:E35"/>
    <mergeCell ref="F35:G35"/>
    <mergeCell ref="B26:C26"/>
    <mergeCell ref="D26:E26"/>
    <mergeCell ref="F26:G26"/>
    <mergeCell ref="B12:C12"/>
    <mergeCell ref="D12:E12"/>
    <mergeCell ref="F12:G12"/>
    <mergeCell ref="B13:C13"/>
    <mergeCell ref="D13:E13"/>
    <mergeCell ref="F13:G13"/>
    <mergeCell ref="A18:G18"/>
    <mergeCell ref="A21:G21"/>
    <mergeCell ref="B25:C25"/>
    <mergeCell ref="D25:E25"/>
    <mergeCell ref="F25:G25"/>
    <mergeCell ref="E1:G1"/>
    <mergeCell ref="A2:G2"/>
    <mergeCell ref="A4:G4"/>
    <mergeCell ref="A6:G6"/>
    <mergeCell ref="B11:C11"/>
    <mergeCell ref="D11:E11"/>
    <mergeCell ref="F11:G11"/>
  </mergeCells>
  <pageMargins left="1.3779527559055118" right="0.39370078740157483" top="0.98425196850393704" bottom="0.78740157480314965" header="0.31496062992125984" footer="0.31496062992125984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view="pageBreakPreview" topLeftCell="A16" zoomScale="60" zoomScaleNormal="100" workbookViewId="0">
      <selection activeCell="K24" sqref="K24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306</v>
      </c>
      <c r="B2" s="175"/>
      <c r="C2" s="175"/>
      <c r="D2" s="175"/>
      <c r="E2" s="175"/>
      <c r="F2" s="175"/>
      <c r="G2" s="175"/>
    </row>
    <row r="3" spans="1:7" ht="18.75">
      <c r="A3" s="146"/>
      <c r="B3" s="146"/>
      <c r="C3" s="146"/>
      <c r="D3" s="146"/>
      <c r="E3" s="146"/>
      <c r="F3" s="146"/>
      <c r="G3" s="146"/>
    </row>
    <row r="4" spans="1:7" ht="35.450000000000003" customHeight="1">
      <c r="A4" s="175" t="s">
        <v>307</v>
      </c>
      <c r="B4" s="175"/>
      <c r="C4" s="175"/>
      <c r="D4" s="175"/>
      <c r="E4" s="175"/>
      <c r="F4" s="175"/>
      <c r="G4" s="175"/>
    </row>
    <row r="5" spans="1:7" ht="18.75">
      <c r="A5" s="139"/>
    </row>
    <row r="6" spans="1:7" ht="43.9" customHeight="1">
      <c r="A6" s="175" t="s">
        <v>174</v>
      </c>
      <c r="B6" s="175"/>
      <c r="C6" s="175"/>
      <c r="D6" s="175"/>
      <c r="E6" s="175"/>
      <c r="F6" s="175"/>
      <c r="G6" s="175"/>
    </row>
    <row r="7" spans="1:7" ht="18.75">
      <c r="A7" s="146"/>
      <c r="B7" s="146"/>
      <c r="C7" s="146"/>
      <c r="D7" s="146"/>
      <c r="E7" s="146"/>
      <c r="F7" s="146"/>
      <c r="G7" s="146"/>
    </row>
    <row r="8" spans="1:7" ht="18.75">
      <c r="A8" s="139"/>
    </row>
    <row r="9" spans="1:7" ht="18.75">
      <c r="A9" s="9" t="s">
        <v>255</v>
      </c>
      <c r="B9" s="10">
        <v>130</v>
      </c>
    </row>
    <row r="10" spans="1:7">
      <c r="A10" s="11"/>
    </row>
    <row r="11" spans="1:7" ht="41.45" customHeight="1">
      <c r="A11" s="141" t="s">
        <v>86</v>
      </c>
      <c r="B11" s="176" t="s">
        <v>172</v>
      </c>
      <c r="C11" s="176"/>
      <c r="D11" s="176" t="s">
        <v>173</v>
      </c>
      <c r="E11" s="176"/>
      <c r="F11" s="176" t="s">
        <v>94</v>
      </c>
      <c r="G11" s="176"/>
    </row>
    <row r="12" spans="1:7" ht="18.75">
      <c r="A12" s="141">
        <v>1</v>
      </c>
      <c r="B12" s="176">
        <v>2</v>
      </c>
      <c r="C12" s="176"/>
      <c r="D12" s="176">
        <v>3</v>
      </c>
      <c r="E12" s="176"/>
      <c r="F12" s="176">
        <v>4</v>
      </c>
      <c r="G12" s="176"/>
    </row>
    <row r="13" spans="1:7" ht="56.25">
      <c r="A13" s="13" t="s">
        <v>164</v>
      </c>
      <c r="B13" s="176">
        <v>2880</v>
      </c>
      <c r="C13" s="176"/>
      <c r="D13" s="176">
        <v>12.5</v>
      </c>
      <c r="E13" s="176"/>
      <c r="F13" s="177">
        <f>B13*D13</f>
        <v>36000</v>
      </c>
      <c r="G13" s="177"/>
    </row>
    <row r="14" spans="1:7" ht="18.75">
      <c r="A14" s="139"/>
    </row>
    <row r="15" spans="1:7">
      <c r="A15" s="11"/>
    </row>
    <row r="16" spans="1:7" ht="18.75">
      <c r="A16" s="15"/>
      <c r="B16" s="19"/>
      <c r="C16" s="19"/>
      <c r="D16" s="19"/>
      <c r="E16" s="19"/>
      <c r="F16" s="19"/>
      <c r="G16" s="19"/>
    </row>
    <row r="17" spans="1:7" ht="18.75">
      <c r="A17" s="15"/>
      <c r="B17" s="19"/>
      <c r="C17" s="19"/>
      <c r="D17" s="19"/>
      <c r="E17" s="19"/>
      <c r="F17" s="19"/>
      <c r="G17" s="19"/>
    </row>
    <row r="18" spans="1:7" ht="48.6" customHeight="1">
      <c r="A18" s="175" t="s">
        <v>308</v>
      </c>
      <c r="B18" s="175"/>
      <c r="C18" s="175"/>
      <c r="D18" s="175"/>
      <c r="E18" s="175"/>
      <c r="F18" s="175"/>
      <c r="G18" s="175"/>
    </row>
    <row r="19" spans="1:7" ht="20.25" customHeight="1">
      <c r="A19" s="8"/>
    </row>
    <row r="20" spans="1:7" ht="18.75">
      <c r="A20" s="140"/>
      <c r="B20" s="140"/>
      <c r="C20" s="140"/>
      <c r="D20" s="140"/>
      <c r="E20" s="140"/>
      <c r="F20" s="140"/>
      <c r="G20" s="140"/>
    </row>
    <row r="21" spans="1:7" ht="24.6" customHeight="1">
      <c r="A21" s="187" t="s">
        <v>216</v>
      </c>
      <c r="B21" s="187"/>
      <c r="C21" s="187"/>
      <c r="D21" s="187"/>
      <c r="E21" s="187"/>
      <c r="F21" s="187"/>
      <c r="G21" s="187"/>
    </row>
    <row r="22" spans="1:7" ht="18.75">
      <c r="A22" s="9"/>
    </row>
    <row r="23" spans="1:7" ht="18.75">
      <c r="A23" s="9" t="s">
        <v>145</v>
      </c>
      <c r="B23" s="10">
        <v>244</v>
      </c>
    </row>
    <row r="24" spans="1:7" ht="18.75">
      <c r="A24" s="8"/>
    </row>
    <row r="25" spans="1:7" ht="54.6" customHeight="1">
      <c r="A25" s="141" t="s">
        <v>86</v>
      </c>
      <c r="B25" s="176" t="s">
        <v>121</v>
      </c>
      <c r="C25" s="176"/>
      <c r="D25" s="176" t="s">
        <v>122</v>
      </c>
      <c r="E25" s="176"/>
      <c r="F25" s="176" t="s">
        <v>186</v>
      </c>
      <c r="G25" s="176"/>
    </row>
    <row r="26" spans="1:7" ht="18.75">
      <c r="A26" s="141">
        <v>1</v>
      </c>
      <c r="B26" s="178">
        <v>2</v>
      </c>
      <c r="C26" s="180"/>
      <c r="D26" s="178">
        <v>3</v>
      </c>
      <c r="E26" s="180"/>
      <c r="F26" s="195">
        <v>4</v>
      </c>
      <c r="G26" s="196"/>
    </row>
    <row r="27" spans="1:7" ht="18.75">
      <c r="A27" s="13" t="s">
        <v>123</v>
      </c>
      <c r="B27" s="195">
        <v>1</v>
      </c>
      <c r="C27" s="196"/>
      <c r="D27" s="195">
        <v>1666.66</v>
      </c>
      <c r="E27" s="196"/>
      <c r="F27" s="184">
        <f>B27*D27*12+0.08</f>
        <v>20000.000000000004</v>
      </c>
      <c r="G27" s="186"/>
    </row>
    <row r="28" spans="1:7">
      <c r="A28" s="23"/>
    </row>
    <row r="29" spans="1:7" ht="18.75">
      <c r="A29" s="29"/>
    </row>
    <row r="30" spans="1:7" ht="18.75">
      <c r="A30" s="187" t="s">
        <v>221</v>
      </c>
      <c r="B30" s="187"/>
      <c r="C30" s="187"/>
      <c r="D30" s="187"/>
      <c r="E30" s="187"/>
      <c r="F30" s="187"/>
      <c r="G30" s="187"/>
    </row>
    <row r="31" spans="1:7" ht="18.75">
      <c r="A31" s="9"/>
    </row>
    <row r="32" spans="1:7" ht="18.75">
      <c r="A32" s="28"/>
      <c r="B32" s="28"/>
      <c r="C32" s="28"/>
      <c r="D32" s="17"/>
      <c r="E32" s="17"/>
      <c r="F32" s="17"/>
      <c r="G32" s="17"/>
    </row>
    <row r="33" spans="1:7" ht="18.75">
      <c r="A33" s="9" t="s">
        <v>145</v>
      </c>
      <c r="B33" s="10">
        <v>244</v>
      </c>
    </row>
    <row r="34" spans="1:7" ht="18.75">
      <c r="A34" s="8"/>
    </row>
    <row r="35" spans="1:7" ht="30" customHeight="1">
      <c r="A35" s="176" t="s">
        <v>86</v>
      </c>
      <c r="B35" s="176"/>
      <c r="C35" s="176"/>
      <c r="D35" s="176" t="s">
        <v>137</v>
      </c>
      <c r="E35" s="176"/>
      <c r="F35" s="176" t="s">
        <v>138</v>
      </c>
      <c r="G35" s="176"/>
    </row>
    <row r="36" spans="1:7" ht="18.75">
      <c r="A36" s="178">
        <v>1</v>
      </c>
      <c r="B36" s="179"/>
      <c r="C36" s="180"/>
      <c r="D36" s="189">
        <v>2</v>
      </c>
      <c r="E36" s="190"/>
      <c r="F36" s="189">
        <v>3</v>
      </c>
      <c r="G36" s="190"/>
    </row>
    <row r="37" spans="1:7" ht="18.75">
      <c r="A37" s="181" t="s">
        <v>139</v>
      </c>
      <c r="B37" s="182"/>
      <c r="C37" s="183"/>
      <c r="D37" s="209">
        <v>1</v>
      </c>
      <c r="E37" s="210"/>
      <c r="F37" s="191">
        <v>5000</v>
      </c>
      <c r="G37" s="192"/>
    </row>
    <row r="38" spans="1:7" ht="18.75">
      <c r="A38" s="181" t="s">
        <v>146</v>
      </c>
      <c r="B38" s="182"/>
      <c r="C38" s="183"/>
      <c r="D38" s="209"/>
      <c r="E38" s="210"/>
      <c r="F38" s="211">
        <f>SUM(F37:F37)</f>
        <v>5000</v>
      </c>
      <c r="G38" s="212"/>
    </row>
    <row r="39" spans="1:7" ht="34.5" customHeight="1">
      <c r="A39" s="188" t="s">
        <v>251</v>
      </c>
      <c r="B39" s="188"/>
      <c r="C39" s="188"/>
      <c r="D39" s="188"/>
      <c r="E39" s="188"/>
      <c r="F39" s="188"/>
      <c r="G39" s="188"/>
    </row>
    <row r="40" spans="1:7" ht="18.75">
      <c r="A40" s="9"/>
    </row>
    <row r="41" spans="1:7" ht="18.75">
      <c r="A41" s="9" t="s">
        <v>145</v>
      </c>
      <c r="B41" s="10">
        <v>244</v>
      </c>
    </row>
    <row r="42" spans="1:7" ht="18.75">
      <c r="A42" s="8"/>
    </row>
    <row r="43" spans="1:7" ht="40.9" customHeight="1">
      <c r="A43" s="141" t="s">
        <v>86</v>
      </c>
      <c r="B43" s="176" t="s">
        <v>142</v>
      </c>
      <c r="C43" s="176"/>
      <c r="D43" s="176" t="s">
        <v>143</v>
      </c>
      <c r="E43" s="176"/>
      <c r="F43" s="176" t="s">
        <v>150</v>
      </c>
      <c r="G43" s="176"/>
    </row>
    <row r="44" spans="1:7" ht="18.75">
      <c r="A44" s="141">
        <v>1</v>
      </c>
      <c r="B44" s="178">
        <v>2</v>
      </c>
      <c r="C44" s="180"/>
      <c r="D44" s="178">
        <v>3</v>
      </c>
      <c r="E44" s="180"/>
      <c r="F44" s="178">
        <v>4</v>
      </c>
      <c r="G44" s="180"/>
    </row>
    <row r="45" spans="1:7" ht="63" customHeight="1">
      <c r="A45" s="137" t="s">
        <v>42</v>
      </c>
      <c r="B45" s="195">
        <v>1250</v>
      </c>
      <c r="C45" s="196"/>
      <c r="D45" s="195">
        <v>8.8000000000000007</v>
      </c>
      <c r="E45" s="196"/>
      <c r="F45" s="184">
        <f>B45*D45</f>
        <v>11000</v>
      </c>
      <c r="G45" s="186"/>
    </row>
    <row r="46" spans="1:7" ht="18.75">
      <c r="A46" s="13" t="s">
        <v>242</v>
      </c>
      <c r="B46" s="195"/>
      <c r="C46" s="196"/>
      <c r="D46" s="195"/>
      <c r="E46" s="196"/>
      <c r="F46" s="184">
        <v>11000</v>
      </c>
      <c r="G46" s="186"/>
    </row>
    <row r="47" spans="1:7" ht="18.75">
      <c r="A47" s="15"/>
      <c r="B47" s="16"/>
      <c r="C47" s="16"/>
      <c r="D47" s="16"/>
      <c r="E47" s="16"/>
      <c r="F47" s="78"/>
      <c r="G47" s="78"/>
    </row>
    <row r="48" spans="1:7" ht="18.75">
      <c r="A48" s="29"/>
    </row>
    <row r="49" spans="1:7" ht="37.5">
      <c r="A49" s="29" t="s">
        <v>151</v>
      </c>
      <c r="B49" s="10"/>
      <c r="C49" s="152"/>
      <c r="D49" s="152"/>
      <c r="E49" s="10"/>
      <c r="F49" s="152" t="s">
        <v>275</v>
      </c>
      <c r="G49" s="152"/>
    </row>
    <row r="50" spans="1:7" ht="18.75">
      <c r="A50" s="29"/>
      <c r="B50" s="10"/>
      <c r="C50" s="159" t="s">
        <v>53</v>
      </c>
      <c r="D50" s="159"/>
      <c r="E50" s="10"/>
      <c r="F50" s="159" t="s">
        <v>54</v>
      </c>
      <c r="G50" s="159"/>
    </row>
    <row r="51" spans="1:7" ht="18.75">
      <c r="A51" s="29"/>
      <c r="B51" s="10"/>
      <c r="C51" s="138"/>
      <c r="D51" s="138"/>
      <c r="E51" s="10"/>
      <c r="F51" s="138"/>
      <c r="G51" s="138"/>
    </row>
    <row r="52" spans="1:7" ht="37.5">
      <c r="A52" s="29" t="s">
        <v>152</v>
      </c>
      <c r="B52" s="10"/>
      <c r="C52" s="152"/>
      <c r="D52" s="152"/>
      <c r="E52" s="10"/>
      <c r="F52" s="152" t="s">
        <v>276</v>
      </c>
      <c r="G52" s="152"/>
    </row>
    <row r="53" spans="1:7" ht="18.75">
      <c r="A53" s="29"/>
      <c r="B53" s="10"/>
      <c r="C53" s="159" t="s">
        <v>53</v>
      </c>
      <c r="D53" s="159"/>
      <c r="E53" s="10"/>
      <c r="F53" s="159" t="s">
        <v>54</v>
      </c>
      <c r="G53" s="159"/>
    </row>
    <row r="54" spans="1:7" ht="18.75">
      <c r="A54" s="29"/>
      <c r="B54" s="10"/>
      <c r="C54" s="138"/>
      <c r="D54" s="138"/>
      <c r="E54" s="10"/>
      <c r="F54" s="138"/>
      <c r="G54" s="138"/>
    </row>
    <row r="55" spans="1:7" ht="18.75">
      <c r="A55" s="29" t="s">
        <v>153</v>
      </c>
      <c r="B55" s="10"/>
      <c r="C55" s="152"/>
      <c r="D55" s="152"/>
      <c r="E55" s="10"/>
      <c r="F55" s="152" t="s">
        <v>276</v>
      </c>
      <c r="G55" s="152"/>
    </row>
    <row r="56" spans="1:7" ht="18.75">
      <c r="A56" s="29"/>
      <c r="B56" s="10"/>
      <c r="C56" s="159" t="s">
        <v>53</v>
      </c>
      <c r="D56" s="159"/>
      <c r="E56" s="10"/>
      <c r="F56" s="159" t="s">
        <v>54</v>
      </c>
      <c r="G56" s="159"/>
    </row>
    <row r="57" spans="1:7" ht="18.75">
      <c r="A57" s="29" t="s">
        <v>296</v>
      </c>
      <c r="B57" s="10"/>
      <c r="C57" s="10"/>
      <c r="D57" s="10"/>
      <c r="E57" s="10"/>
      <c r="F57" s="10"/>
      <c r="G57" s="10"/>
    </row>
    <row r="58" spans="1:7" ht="18.75">
      <c r="A58" s="160" t="s">
        <v>44</v>
      </c>
      <c r="B58" s="160"/>
      <c r="C58" s="10"/>
      <c r="D58" s="10"/>
      <c r="E58" s="10"/>
      <c r="F58" s="10"/>
      <c r="G58" s="10"/>
    </row>
  </sheetData>
  <mergeCells count="63">
    <mergeCell ref="A58:B58"/>
    <mergeCell ref="C53:D53"/>
    <mergeCell ref="F53:G53"/>
    <mergeCell ref="C55:D55"/>
    <mergeCell ref="F55:G55"/>
    <mergeCell ref="C56:D56"/>
    <mergeCell ref="F56:G56"/>
    <mergeCell ref="C49:D49"/>
    <mergeCell ref="F49:G49"/>
    <mergeCell ref="C50:D50"/>
    <mergeCell ref="F50:G50"/>
    <mergeCell ref="C52:D52"/>
    <mergeCell ref="F52:G52"/>
    <mergeCell ref="B45:C45"/>
    <mergeCell ref="D45:E45"/>
    <mergeCell ref="F45:G45"/>
    <mergeCell ref="B46:C46"/>
    <mergeCell ref="D46:E46"/>
    <mergeCell ref="F46:G46"/>
    <mergeCell ref="A39:G39"/>
    <mergeCell ref="B43:C43"/>
    <mergeCell ref="D43:E43"/>
    <mergeCell ref="F43:G43"/>
    <mergeCell ref="B44:C44"/>
    <mergeCell ref="D44:E44"/>
    <mergeCell ref="F44:G44"/>
    <mergeCell ref="A38:C38"/>
    <mergeCell ref="D38:E38"/>
    <mergeCell ref="F38:G38"/>
    <mergeCell ref="A36:C36"/>
    <mergeCell ref="D36:E36"/>
    <mergeCell ref="F36:G36"/>
    <mergeCell ref="A37:C37"/>
    <mergeCell ref="D37:E37"/>
    <mergeCell ref="F37:G37"/>
    <mergeCell ref="A35:C35"/>
    <mergeCell ref="D35:E35"/>
    <mergeCell ref="F35:G35"/>
    <mergeCell ref="A30:G30"/>
    <mergeCell ref="B26:C26"/>
    <mergeCell ref="D26:E26"/>
    <mergeCell ref="F26:G26"/>
    <mergeCell ref="B27:C27"/>
    <mergeCell ref="D27:E27"/>
    <mergeCell ref="F27:G27"/>
    <mergeCell ref="A21:G21"/>
    <mergeCell ref="B25:C25"/>
    <mergeCell ref="D25:E25"/>
    <mergeCell ref="F25:G25"/>
    <mergeCell ref="A18:G18"/>
    <mergeCell ref="A6:G6"/>
    <mergeCell ref="E1:G1"/>
    <mergeCell ref="A2:G2"/>
    <mergeCell ref="A4:G4"/>
    <mergeCell ref="B13:C13"/>
    <mergeCell ref="D13:E13"/>
    <mergeCell ref="F13:G13"/>
    <mergeCell ref="B11:C11"/>
    <mergeCell ref="D11:E11"/>
    <mergeCell ref="F11:G11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view="pageBreakPreview" topLeftCell="A10" zoomScale="60" zoomScaleNormal="100" workbookViewId="0">
      <selection activeCell="M16" sqref="M16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78.75" customHeight="1">
      <c r="A1" s="238" t="s">
        <v>312</v>
      </c>
      <c r="B1" s="238"/>
      <c r="C1" s="238"/>
      <c r="D1" s="238"/>
      <c r="E1" s="238"/>
      <c r="F1" s="238"/>
      <c r="G1" s="238"/>
    </row>
    <row r="2" spans="1:7" ht="61.5" customHeight="1">
      <c r="A2" s="238" t="s">
        <v>313</v>
      </c>
      <c r="B2" s="238"/>
      <c r="C2" s="238"/>
      <c r="D2" s="238"/>
      <c r="E2" s="238"/>
      <c r="F2" s="238"/>
      <c r="G2" s="238"/>
    </row>
    <row r="3" spans="1:7" ht="49.5" customHeight="1">
      <c r="A3" s="238" t="s">
        <v>187</v>
      </c>
      <c r="B3" s="238"/>
      <c r="C3" s="238"/>
      <c r="D3" s="238"/>
      <c r="E3" s="238"/>
      <c r="F3" s="238"/>
      <c r="G3" s="238"/>
    </row>
    <row r="4" spans="1:7" ht="30.75" customHeight="1">
      <c r="A4" s="9" t="s">
        <v>255</v>
      </c>
      <c r="B4" s="10">
        <v>180</v>
      </c>
    </row>
    <row r="5" spans="1:7" ht="5.25" customHeight="1">
      <c r="A5" s="11"/>
    </row>
    <row r="6" spans="1:7" ht="56.25" customHeight="1">
      <c r="A6" s="141" t="s">
        <v>86</v>
      </c>
      <c r="B6" s="176" t="s">
        <v>172</v>
      </c>
      <c r="C6" s="176"/>
      <c r="D6" s="176" t="s">
        <v>173</v>
      </c>
      <c r="E6" s="176"/>
      <c r="F6" s="178" t="s">
        <v>171</v>
      </c>
      <c r="G6" s="180"/>
    </row>
    <row r="7" spans="1:7" ht="30.75" customHeight="1">
      <c r="A7" s="141">
        <v>1</v>
      </c>
      <c r="B7" s="176">
        <v>2</v>
      </c>
      <c r="C7" s="176"/>
      <c r="D7" s="176">
        <v>3</v>
      </c>
      <c r="E7" s="176"/>
      <c r="F7" s="176">
        <v>4</v>
      </c>
      <c r="G7" s="176"/>
    </row>
    <row r="8" spans="1:7" ht="56.25" customHeight="1">
      <c r="A8" s="13" t="s">
        <v>184</v>
      </c>
      <c r="B8" s="176" t="s">
        <v>117</v>
      </c>
      <c r="C8" s="176"/>
      <c r="D8" s="176" t="s">
        <v>117</v>
      </c>
      <c r="E8" s="176"/>
      <c r="F8" s="177">
        <v>27231.84</v>
      </c>
      <c r="G8" s="177"/>
    </row>
    <row r="9" spans="1:7" ht="52.5" customHeight="1">
      <c r="A9" s="188" t="s">
        <v>207</v>
      </c>
      <c r="B9" s="188"/>
      <c r="C9" s="188"/>
      <c r="D9" s="188"/>
      <c r="E9" s="188"/>
      <c r="F9" s="188"/>
      <c r="G9" s="188"/>
    </row>
    <row r="10" spans="1:7" ht="74.25" customHeight="1">
      <c r="A10" s="9" t="s">
        <v>145</v>
      </c>
      <c r="B10" s="10">
        <v>112</v>
      </c>
    </row>
    <row r="11" spans="1:7" ht="74.25" customHeight="1">
      <c r="A11" s="141" t="s">
        <v>86</v>
      </c>
      <c r="B11" s="141" t="s">
        <v>99</v>
      </c>
      <c r="C11" s="141" t="s">
        <v>103</v>
      </c>
      <c r="D11" s="176" t="s">
        <v>104</v>
      </c>
      <c r="E11" s="176"/>
      <c r="F11" s="176" t="s">
        <v>90</v>
      </c>
      <c r="G11" s="176"/>
    </row>
    <row r="12" spans="1:7" ht="37.5" customHeight="1">
      <c r="A12" s="141">
        <v>1</v>
      </c>
      <c r="B12" s="141">
        <v>2</v>
      </c>
      <c r="C12" s="141">
        <v>3</v>
      </c>
      <c r="D12" s="176">
        <v>4</v>
      </c>
      <c r="E12" s="176"/>
      <c r="F12" s="176">
        <v>5</v>
      </c>
      <c r="G12" s="176"/>
    </row>
    <row r="13" spans="1:7" ht="81.75" customHeight="1">
      <c r="A13" s="13" t="s">
        <v>316</v>
      </c>
      <c r="B13" s="144">
        <v>3</v>
      </c>
      <c r="C13" s="141">
        <v>12</v>
      </c>
      <c r="D13" s="178">
        <v>756.44</v>
      </c>
      <c r="E13" s="180"/>
      <c r="F13" s="184">
        <f>B13*C13*D13</f>
        <v>27231.840000000004</v>
      </c>
      <c r="G13" s="186"/>
    </row>
    <row r="14" spans="1:7" ht="37.5">
      <c r="A14" s="29" t="s">
        <v>151</v>
      </c>
      <c r="B14" s="10"/>
      <c r="C14" s="152"/>
      <c r="D14" s="152"/>
      <c r="E14" s="10"/>
      <c r="F14" s="152" t="s">
        <v>275</v>
      </c>
      <c r="G14" s="152"/>
    </row>
    <row r="15" spans="1:7" ht="18.75">
      <c r="A15" s="29"/>
      <c r="B15" s="10"/>
      <c r="C15" s="159" t="s">
        <v>53</v>
      </c>
      <c r="D15" s="159"/>
      <c r="E15" s="10"/>
      <c r="F15" s="159" t="s">
        <v>54</v>
      </c>
      <c r="G15" s="159"/>
    </row>
    <row r="16" spans="1:7" ht="18.75">
      <c r="A16" s="29"/>
      <c r="B16" s="10"/>
      <c r="C16" s="138"/>
      <c r="D16" s="138"/>
      <c r="E16" s="10"/>
      <c r="F16" s="138"/>
      <c r="G16" s="138"/>
    </row>
    <row r="17" spans="1:7" ht="37.5">
      <c r="A17" s="29" t="s">
        <v>152</v>
      </c>
      <c r="B17" s="10"/>
      <c r="C17" s="152"/>
      <c r="D17" s="152"/>
      <c r="E17" s="10"/>
      <c r="F17" s="152" t="s">
        <v>276</v>
      </c>
      <c r="G17" s="152"/>
    </row>
    <row r="18" spans="1:7" ht="18.75">
      <c r="A18" s="29"/>
      <c r="B18" s="10"/>
      <c r="C18" s="159" t="s">
        <v>53</v>
      </c>
      <c r="D18" s="159"/>
      <c r="E18" s="10"/>
      <c r="F18" s="159" t="s">
        <v>54</v>
      </c>
      <c r="G18" s="159"/>
    </row>
    <row r="19" spans="1:7" ht="18.75">
      <c r="A19" s="29"/>
      <c r="B19" s="10"/>
      <c r="C19" s="138"/>
      <c r="D19" s="138"/>
      <c r="E19" s="10"/>
      <c r="F19" s="138"/>
      <c r="G19" s="138"/>
    </row>
    <row r="20" spans="1:7" ht="18.75">
      <c r="A20" s="29" t="s">
        <v>153</v>
      </c>
      <c r="B20" s="10"/>
      <c r="C20" s="152"/>
      <c r="D20" s="152"/>
      <c r="E20" s="10"/>
      <c r="F20" s="152" t="s">
        <v>276</v>
      </c>
      <c r="G20" s="152"/>
    </row>
    <row r="21" spans="1:7" ht="18.75">
      <c r="A21" s="29"/>
      <c r="B21" s="10"/>
      <c r="C21" s="159" t="s">
        <v>53</v>
      </c>
      <c r="D21" s="159"/>
      <c r="E21" s="10"/>
      <c r="F21" s="159" t="s">
        <v>54</v>
      </c>
      <c r="G21" s="159"/>
    </row>
    <row r="22" spans="1:7" ht="18.75">
      <c r="A22" s="29" t="s">
        <v>296</v>
      </c>
      <c r="B22" s="10"/>
      <c r="C22" s="10"/>
      <c r="D22" s="10"/>
      <c r="E22" s="10"/>
      <c r="F22" s="10"/>
      <c r="G22" s="10"/>
    </row>
    <row r="23" spans="1:7" ht="58.5" customHeight="1">
      <c r="A23" s="160" t="s">
        <v>44</v>
      </c>
      <c r="B23" s="160"/>
      <c r="C23" s="10"/>
      <c r="D23" s="10"/>
      <c r="E23" s="10"/>
      <c r="F23" s="10"/>
      <c r="G23" s="10"/>
    </row>
  </sheetData>
  <mergeCells count="32">
    <mergeCell ref="A23:B23"/>
    <mergeCell ref="C18:D18"/>
    <mergeCell ref="F18:G18"/>
    <mergeCell ref="C20:D20"/>
    <mergeCell ref="F20:G20"/>
    <mergeCell ref="C21:D21"/>
    <mergeCell ref="F21:G21"/>
    <mergeCell ref="C14:D14"/>
    <mergeCell ref="F14:G14"/>
    <mergeCell ref="C15:D15"/>
    <mergeCell ref="F15:G15"/>
    <mergeCell ref="C17:D17"/>
    <mergeCell ref="F17:G17"/>
    <mergeCell ref="D11:E11"/>
    <mergeCell ref="F11:G11"/>
    <mergeCell ref="D12:E12"/>
    <mergeCell ref="F12:G12"/>
    <mergeCell ref="D13:E13"/>
    <mergeCell ref="F13:G13"/>
    <mergeCell ref="A9:G9"/>
    <mergeCell ref="B7:C7"/>
    <mergeCell ref="D7:E7"/>
    <mergeCell ref="F7:G7"/>
    <mergeCell ref="B8:C8"/>
    <mergeCell ref="D8:E8"/>
    <mergeCell ref="F8:G8"/>
    <mergeCell ref="A3:G3"/>
    <mergeCell ref="B6:C6"/>
    <mergeCell ref="D6:E6"/>
    <mergeCell ref="F6:G6"/>
    <mergeCell ref="A1:G1"/>
    <mergeCell ref="A2:G2"/>
  </mergeCells>
  <pageMargins left="1.3779527559055118" right="0.39370078740157483" top="0.98425196850393704" bottom="0.78740157480314965" header="0.31496062992125984" footer="0.31496062992125984"/>
  <pageSetup paperSize="9" scale="6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5"/>
  <sheetViews>
    <sheetView topLeftCell="A85" zoomScaleNormal="100" workbookViewId="0">
      <selection activeCell="C57" sqref="C57"/>
    </sheetView>
  </sheetViews>
  <sheetFormatPr defaultColWidth="8.85546875" defaultRowHeight="15"/>
  <cols>
    <col min="1" max="1" width="27.5703125" style="7" customWidth="1"/>
    <col min="2" max="2" width="9.57031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>
      <c r="A1" s="6"/>
      <c r="E1" s="174"/>
      <c r="F1" s="174"/>
      <c r="G1" s="174"/>
    </row>
    <row r="2" spans="1:7" ht="40.15" customHeight="1">
      <c r="A2" s="175" t="s">
        <v>284</v>
      </c>
      <c r="B2" s="175"/>
      <c r="C2" s="175"/>
      <c r="D2" s="175"/>
      <c r="E2" s="175"/>
      <c r="F2" s="175"/>
      <c r="G2" s="175"/>
    </row>
    <row r="3" spans="1:7" ht="18.75">
      <c r="A3" s="58"/>
      <c r="B3" s="58"/>
      <c r="C3" s="58"/>
      <c r="D3" s="58"/>
      <c r="E3" s="58"/>
      <c r="F3" s="58"/>
      <c r="G3" s="58"/>
    </row>
    <row r="4" spans="1:7" ht="35.450000000000003" customHeight="1">
      <c r="A4" s="175" t="s">
        <v>285</v>
      </c>
      <c r="B4" s="175"/>
      <c r="C4" s="175"/>
      <c r="D4" s="175"/>
      <c r="E4" s="175"/>
      <c r="F4" s="175"/>
      <c r="G4" s="175"/>
    </row>
    <row r="5" spans="1:7" ht="18.75">
      <c r="A5" s="55"/>
    </row>
    <row r="6" spans="1:7" ht="43.9" customHeight="1">
      <c r="A6" s="175" t="s">
        <v>174</v>
      </c>
      <c r="B6" s="175"/>
      <c r="C6" s="175"/>
      <c r="D6" s="175"/>
      <c r="E6" s="175"/>
      <c r="F6" s="175"/>
      <c r="G6" s="175"/>
    </row>
    <row r="7" spans="1:7" ht="18.75">
      <c r="A7" s="58"/>
      <c r="B7" s="58"/>
      <c r="C7" s="58"/>
      <c r="D7" s="58"/>
      <c r="E7" s="58"/>
      <c r="F7" s="58"/>
      <c r="G7" s="58"/>
    </row>
    <row r="8" spans="1:7" ht="18.75">
      <c r="A8" s="9" t="s">
        <v>255</v>
      </c>
      <c r="B8" s="10">
        <v>130</v>
      </c>
    </row>
    <row r="9" spans="1:7">
      <c r="A9" s="11"/>
    </row>
    <row r="10" spans="1:7" ht="55.9" customHeight="1">
      <c r="A10" s="57" t="s">
        <v>86</v>
      </c>
      <c r="B10" s="176" t="s">
        <v>172</v>
      </c>
      <c r="C10" s="176"/>
      <c r="D10" s="176" t="s">
        <v>173</v>
      </c>
      <c r="E10" s="176"/>
      <c r="F10" s="176" t="s">
        <v>270</v>
      </c>
      <c r="G10" s="176"/>
    </row>
    <row r="11" spans="1:7" ht="18.75">
      <c r="A11" s="57">
        <v>1</v>
      </c>
      <c r="B11" s="176">
        <v>2</v>
      </c>
      <c r="C11" s="176"/>
      <c r="D11" s="176">
        <v>3</v>
      </c>
      <c r="E11" s="176"/>
      <c r="F11" s="176">
        <v>4</v>
      </c>
      <c r="G11" s="176"/>
    </row>
    <row r="12" spans="1:7" ht="112.5">
      <c r="A12" s="13" t="s">
        <v>170</v>
      </c>
      <c r="B12" s="176" t="s">
        <v>117</v>
      </c>
      <c r="C12" s="176"/>
      <c r="D12" s="176" t="s">
        <v>117</v>
      </c>
      <c r="E12" s="176"/>
      <c r="F12" s="177">
        <f>'обоснования гос.зад 2020 '!F20:G20</f>
        <v>3205387.66</v>
      </c>
      <c r="G12" s="177"/>
    </row>
    <row r="13" spans="1:7" ht="18.75">
      <c r="A13" s="55"/>
    </row>
    <row r="14" spans="1:7" ht="18.75">
      <c r="A14" s="15"/>
      <c r="B14" s="19"/>
      <c r="C14" s="19"/>
      <c r="D14" s="19"/>
      <c r="E14" s="19"/>
      <c r="F14" s="19"/>
      <c r="G14" s="19"/>
    </row>
    <row r="15" spans="1:7" ht="48.6" customHeight="1">
      <c r="A15" s="175" t="s">
        <v>286</v>
      </c>
      <c r="B15" s="175"/>
      <c r="C15" s="175"/>
      <c r="D15" s="175"/>
      <c r="E15" s="175"/>
      <c r="F15" s="175"/>
      <c r="G15" s="175"/>
    </row>
    <row r="16" spans="1:7" ht="18.75">
      <c r="A16" s="8"/>
    </row>
    <row r="17" spans="1:7" ht="18.75">
      <c r="A17" s="187" t="s">
        <v>189</v>
      </c>
      <c r="B17" s="187"/>
      <c r="C17" s="187"/>
      <c r="D17" s="187"/>
      <c r="E17" s="187"/>
      <c r="F17" s="187"/>
      <c r="G17" s="187"/>
    </row>
    <row r="18" spans="1:7" ht="18.75">
      <c r="A18" s="9"/>
    </row>
    <row r="19" spans="1:7" ht="18.75">
      <c r="A19" s="9" t="s">
        <v>145</v>
      </c>
      <c r="B19" s="10">
        <v>111</v>
      </c>
    </row>
    <row r="20" spans="1:7">
      <c r="A20" s="11"/>
    </row>
    <row r="21" spans="1:7" ht="54" customHeight="1">
      <c r="A21" s="176" t="s">
        <v>76</v>
      </c>
      <c r="B21" s="176" t="s">
        <v>77</v>
      </c>
      <c r="C21" s="176" t="s">
        <v>78</v>
      </c>
      <c r="D21" s="176"/>
      <c r="E21" s="176"/>
      <c r="F21" s="176"/>
      <c r="G21" s="176" t="s">
        <v>79</v>
      </c>
    </row>
    <row r="22" spans="1:7" ht="18.75">
      <c r="A22" s="176"/>
      <c r="B22" s="176"/>
      <c r="C22" s="176" t="s">
        <v>80</v>
      </c>
      <c r="D22" s="176" t="s">
        <v>6</v>
      </c>
      <c r="E22" s="176"/>
      <c r="F22" s="176"/>
      <c r="G22" s="176"/>
    </row>
    <row r="23" spans="1:7" ht="75">
      <c r="A23" s="176"/>
      <c r="B23" s="176"/>
      <c r="C23" s="176"/>
      <c r="D23" s="12" t="s">
        <v>81</v>
      </c>
      <c r="E23" s="12" t="s">
        <v>82</v>
      </c>
      <c r="F23" s="12" t="s">
        <v>83</v>
      </c>
      <c r="G23" s="176"/>
    </row>
    <row r="24" spans="1:7" ht="18.75">
      <c r="A24" s="57">
        <v>1</v>
      </c>
      <c r="B24" s="57">
        <v>2</v>
      </c>
      <c r="C24" s="57">
        <v>3</v>
      </c>
      <c r="D24" s="57">
        <v>4</v>
      </c>
      <c r="E24" s="57">
        <v>4</v>
      </c>
      <c r="F24" s="57">
        <v>5</v>
      </c>
      <c r="G24" s="57">
        <v>7</v>
      </c>
    </row>
    <row r="25" spans="1:7" ht="18.75">
      <c r="A25" s="136" t="s">
        <v>287</v>
      </c>
      <c r="B25" s="57">
        <v>1</v>
      </c>
      <c r="C25" s="77">
        <f t="shared" ref="C25:C30" si="0">D25+E25+F25</f>
        <v>35357.5</v>
      </c>
      <c r="D25" s="77">
        <v>14530</v>
      </c>
      <c r="E25" s="77">
        <v>3632.5</v>
      </c>
      <c r="F25" s="77">
        <v>17195</v>
      </c>
      <c r="G25" s="77">
        <f>C25*B25*12</f>
        <v>424290</v>
      </c>
    </row>
    <row r="26" spans="1:7" ht="22.5" customHeight="1">
      <c r="A26" s="136" t="s">
        <v>288</v>
      </c>
      <c r="B26" s="129">
        <v>1</v>
      </c>
      <c r="C26" s="130">
        <f t="shared" si="0"/>
        <v>32270</v>
      </c>
      <c r="D26" s="130">
        <v>13670</v>
      </c>
      <c r="E26" s="130">
        <v>3417.5</v>
      </c>
      <c r="F26" s="130">
        <v>15182.5</v>
      </c>
      <c r="G26" s="130">
        <f>C26*B26*12</f>
        <v>387240</v>
      </c>
    </row>
    <row r="27" spans="1:7" ht="40.5" customHeight="1">
      <c r="A27" s="136" t="s">
        <v>289</v>
      </c>
      <c r="B27" s="129">
        <v>1</v>
      </c>
      <c r="C27" s="130">
        <f t="shared" si="0"/>
        <v>32264</v>
      </c>
      <c r="D27" s="130">
        <v>13670</v>
      </c>
      <c r="E27" s="130">
        <v>3417.5</v>
      </c>
      <c r="F27" s="130">
        <v>15176.5</v>
      </c>
      <c r="G27" s="130">
        <f>C27*B27*12</f>
        <v>387168</v>
      </c>
    </row>
    <row r="28" spans="1:7" ht="18.75">
      <c r="A28" s="129" t="s">
        <v>290</v>
      </c>
      <c r="B28" s="129">
        <v>1</v>
      </c>
      <c r="C28" s="130">
        <f t="shared" si="0"/>
        <v>26801</v>
      </c>
      <c r="D28" s="130">
        <v>11720</v>
      </c>
      <c r="E28" s="130">
        <v>2930</v>
      </c>
      <c r="F28" s="130">
        <v>12151</v>
      </c>
      <c r="G28" s="130">
        <f>C28*B28*12</f>
        <v>321612</v>
      </c>
    </row>
    <row r="29" spans="1:7" ht="37.5">
      <c r="A29" s="129" t="s">
        <v>291</v>
      </c>
      <c r="B29" s="129">
        <v>1</v>
      </c>
      <c r="C29" s="130">
        <f t="shared" si="0"/>
        <v>27277.02</v>
      </c>
      <c r="D29" s="130">
        <v>11720</v>
      </c>
      <c r="E29" s="130">
        <v>2930</v>
      </c>
      <c r="F29" s="130">
        <v>12627.02</v>
      </c>
      <c r="G29" s="130">
        <f>C29*B29*12-0.04</f>
        <v>327324.2</v>
      </c>
    </row>
    <row r="30" spans="1:7" ht="37.5">
      <c r="A30" s="129" t="s">
        <v>292</v>
      </c>
      <c r="B30" s="129">
        <v>2</v>
      </c>
      <c r="C30" s="130">
        <f t="shared" si="0"/>
        <v>14014.65</v>
      </c>
      <c r="D30" s="130">
        <v>11240</v>
      </c>
      <c r="E30" s="130">
        <v>1780</v>
      </c>
      <c r="F30" s="130">
        <v>994.65</v>
      </c>
      <c r="G30" s="130">
        <f>C30*B30*12</f>
        <v>336351.6</v>
      </c>
    </row>
    <row r="31" spans="1:7" ht="18.75">
      <c r="A31" s="57" t="s">
        <v>146</v>
      </c>
      <c r="B31" s="57">
        <f t="shared" ref="B31:G31" si="1">SUM(B25:B30)</f>
        <v>7</v>
      </c>
      <c r="C31" s="77">
        <f t="shared" si="1"/>
        <v>167984.16999999998</v>
      </c>
      <c r="D31" s="77">
        <f t="shared" si="1"/>
        <v>76550</v>
      </c>
      <c r="E31" s="77">
        <f t="shared" si="1"/>
        <v>18107.5</v>
      </c>
      <c r="F31" s="77">
        <f t="shared" si="1"/>
        <v>73326.67</v>
      </c>
      <c r="G31" s="77">
        <f t="shared" si="1"/>
        <v>2183985.7999999998</v>
      </c>
    </row>
    <row r="32" spans="1:7" ht="18.75">
      <c r="A32" s="8"/>
    </row>
    <row r="33" spans="1:7" ht="18.75">
      <c r="A33" s="187" t="s">
        <v>180</v>
      </c>
      <c r="B33" s="187"/>
      <c r="C33" s="187"/>
      <c r="D33" s="187"/>
      <c r="E33" s="187"/>
      <c r="F33" s="187"/>
      <c r="G33" s="187"/>
    </row>
    <row r="34" spans="1:7" ht="18.75">
      <c r="A34" s="59"/>
      <c r="B34" s="59"/>
      <c r="C34" s="59"/>
      <c r="D34" s="59"/>
      <c r="E34" s="59"/>
      <c r="F34" s="59"/>
      <c r="G34" s="59"/>
    </row>
    <row r="35" spans="1:7" ht="18.75">
      <c r="A35" s="9" t="s">
        <v>145</v>
      </c>
      <c r="B35" s="10">
        <v>119</v>
      </c>
    </row>
    <row r="36" spans="1:7">
      <c r="A36" s="11"/>
    </row>
    <row r="37" spans="1:7" ht="72" customHeight="1">
      <c r="A37" s="101" t="s">
        <v>84</v>
      </c>
      <c r="B37" s="176" t="s">
        <v>244</v>
      </c>
      <c r="C37" s="176"/>
      <c r="D37" s="176" t="s">
        <v>185</v>
      </c>
      <c r="E37" s="176"/>
      <c r="F37" s="176" t="s">
        <v>85</v>
      </c>
      <c r="G37" s="176"/>
    </row>
    <row r="38" spans="1:7" ht="18.75">
      <c r="A38" s="57">
        <v>1</v>
      </c>
      <c r="B38" s="176">
        <v>2</v>
      </c>
      <c r="C38" s="176"/>
      <c r="D38" s="176">
        <v>3</v>
      </c>
      <c r="E38" s="176"/>
      <c r="F38" s="176">
        <v>4</v>
      </c>
      <c r="G38" s="176"/>
    </row>
    <row r="39" spans="1:7" ht="18.75">
      <c r="A39" s="102">
        <f>B31</f>
        <v>7</v>
      </c>
      <c r="B39" s="177">
        <v>2843549.51</v>
      </c>
      <c r="C39" s="177"/>
      <c r="D39" s="177">
        <f>G31</f>
        <v>2183985.7999999998</v>
      </c>
      <c r="E39" s="177"/>
      <c r="F39" s="177">
        <f>B39-D39</f>
        <v>659563.71</v>
      </c>
      <c r="G39" s="177"/>
    </row>
    <row r="40" spans="1:7" ht="18.75">
      <c r="A40" s="8"/>
    </row>
    <row r="41" spans="1:7" ht="51" customHeight="1">
      <c r="A41" s="188" t="s">
        <v>203</v>
      </c>
      <c r="B41" s="188"/>
      <c r="C41" s="188"/>
      <c r="D41" s="188"/>
      <c r="E41" s="188"/>
      <c r="F41" s="188"/>
      <c r="G41" s="188"/>
    </row>
    <row r="42" spans="1:7" ht="18.75">
      <c r="A42" s="9"/>
    </row>
    <row r="43" spans="1:7" ht="18.75">
      <c r="A43" s="9" t="s">
        <v>147</v>
      </c>
      <c r="B43" s="10">
        <v>112</v>
      </c>
    </row>
    <row r="44" spans="1:7">
      <c r="A44" s="11"/>
    </row>
    <row r="45" spans="1:7" ht="77.45" customHeight="1">
      <c r="A45" s="57" t="s">
        <v>86</v>
      </c>
      <c r="B45" s="57" t="s">
        <v>87</v>
      </c>
      <c r="C45" s="176" t="s">
        <v>88</v>
      </c>
      <c r="D45" s="176"/>
      <c r="E45" s="57" t="s">
        <v>89</v>
      </c>
      <c r="F45" s="176" t="s">
        <v>90</v>
      </c>
      <c r="G45" s="176"/>
    </row>
    <row r="46" spans="1:7" ht="18.75">
      <c r="A46" s="57">
        <v>1</v>
      </c>
      <c r="B46" s="57">
        <v>2</v>
      </c>
      <c r="C46" s="176">
        <v>3</v>
      </c>
      <c r="D46" s="176"/>
      <c r="E46" s="57">
        <v>4</v>
      </c>
      <c r="F46" s="176">
        <v>5</v>
      </c>
      <c r="G46" s="176"/>
    </row>
    <row r="47" spans="1:7" ht="18.75">
      <c r="A47" s="13" t="s">
        <v>91</v>
      </c>
      <c r="B47" s="56">
        <v>4</v>
      </c>
      <c r="C47" s="176">
        <v>202.75</v>
      </c>
      <c r="D47" s="176"/>
      <c r="E47" s="14">
        <v>15</v>
      </c>
      <c r="F47" s="177">
        <f>B47*C47*E47</f>
        <v>12165</v>
      </c>
      <c r="G47" s="177"/>
    </row>
    <row r="48" spans="1:7" ht="18.75">
      <c r="A48" s="8"/>
    </row>
    <row r="49" spans="1:7" ht="18.75">
      <c r="A49" s="8"/>
    </row>
    <row r="50" spans="1:7" ht="34.9" customHeight="1">
      <c r="A50" s="188" t="s">
        <v>226</v>
      </c>
      <c r="B50" s="188"/>
      <c r="C50" s="188"/>
      <c r="D50" s="188"/>
      <c r="E50" s="188"/>
      <c r="F50" s="188"/>
      <c r="G50" s="188"/>
    </row>
    <row r="51" spans="1:7" ht="18.75">
      <c r="A51" s="9" t="s">
        <v>145</v>
      </c>
      <c r="B51" s="10">
        <v>851</v>
      </c>
    </row>
    <row r="52" spans="1:7">
      <c r="A52" s="11"/>
    </row>
    <row r="53" spans="1:7" ht="73.150000000000006" customHeight="1">
      <c r="A53" s="57" t="s">
        <v>86</v>
      </c>
      <c r="B53" s="176" t="s">
        <v>109</v>
      </c>
      <c r="C53" s="176"/>
      <c r="D53" s="176" t="s">
        <v>110</v>
      </c>
      <c r="E53" s="176"/>
      <c r="F53" s="176" t="s">
        <v>111</v>
      </c>
      <c r="G53" s="176"/>
    </row>
    <row r="54" spans="1:7" ht="18.75">
      <c r="A54" s="57">
        <v>1</v>
      </c>
      <c r="B54" s="178">
        <v>2</v>
      </c>
      <c r="C54" s="180"/>
      <c r="D54" s="195">
        <v>3</v>
      </c>
      <c r="E54" s="196"/>
      <c r="F54" s="195">
        <v>4</v>
      </c>
      <c r="G54" s="196"/>
    </row>
    <row r="55" spans="1:7" ht="37.5">
      <c r="A55" s="13" t="s">
        <v>112</v>
      </c>
      <c r="B55" s="195">
        <v>13636.36</v>
      </c>
      <c r="C55" s="196"/>
      <c r="D55" s="195">
        <v>2.2000000000000002</v>
      </c>
      <c r="E55" s="196"/>
      <c r="F55" s="184">
        <f>B55*D55/100</f>
        <v>299.99992000000003</v>
      </c>
      <c r="G55" s="186"/>
    </row>
    <row r="56" spans="1:7" ht="37.5">
      <c r="A56" s="13" t="s">
        <v>113</v>
      </c>
      <c r="B56" s="195">
        <v>305333</v>
      </c>
      <c r="C56" s="196"/>
      <c r="D56" s="195">
        <v>1.5</v>
      </c>
      <c r="E56" s="196"/>
      <c r="F56" s="184">
        <f>B56*D56/100</f>
        <v>4579.9949999999999</v>
      </c>
      <c r="G56" s="186"/>
    </row>
    <row r="57" spans="1:7" ht="18.75">
      <c r="A57" s="15"/>
      <c r="B57" s="16"/>
      <c r="C57" s="19"/>
      <c r="D57" s="20"/>
      <c r="E57" s="21"/>
      <c r="F57" s="21"/>
      <c r="G57" s="21"/>
    </row>
    <row r="58" spans="1:7" ht="18.75">
      <c r="A58" s="9" t="s">
        <v>114</v>
      </c>
    </row>
    <row r="59" spans="1:7">
      <c r="A59" s="11"/>
    </row>
    <row r="60" spans="1:7" ht="36.6" customHeight="1">
      <c r="A60" s="57" t="s">
        <v>86</v>
      </c>
      <c r="B60" s="176" t="s">
        <v>109</v>
      </c>
      <c r="C60" s="176"/>
      <c r="D60" s="176" t="s">
        <v>110</v>
      </c>
      <c r="E60" s="176"/>
      <c r="F60" s="176" t="s">
        <v>115</v>
      </c>
      <c r="G60" s="176"/>
    </row>
    <row r="61" spans="1:7" ht="18.75">
      <c r="A61" s="57">
        <v>1</v>
      </c>
      <c r="B61" s="178">
        <v>2</v>
      </c>
      <c r="C61" s="180"/>
      <c r="D61" s="178">
        <v>3</v>
      </c>
      <c r="E61" s="180"/>
      <c r="F61" s="189">
        <v>4</v>
      </c>
      <c r="G61" s="190"/>
    </row>
    <row r="62" spans="1:7" ht="39" customHeight="1">
      <c r="A62" s="13" t="s">
        <v>293</v>
      </c>
      <c r="B62" s="178" t="s">
        <v>117</v>
      </c>
      <c r="C62" s="180"/>
      <c r="D62" s="178" t="s">
        <v>117</v>
      </c>
      <c r="E62" s="180"/>
      <c r="F62" s="191">
        <v>2250</v>
      </c>
      <c r="G62" s="192"/>
    </row>
    <row r="63" spans="1:7" ht="18.75">
      <c r="A63" s="9"/>
    </row>
    <row r="64" spans="1:7" ht="24.6" customHeight="1">
      <c r="A64" s="187" t="s">
        <v>216</v>
      </c>
      <c r="B64" s="187"/>
      <c r="C64" s="187"/>
      <c r="D64" s="187"/>
      <c r="E64" s="187"/>
      <c r="F64" s="187"/>
      <c r="G64" s="187"/>
    </row>
    <row r="65" spans="1:7" ht="18.75">
      <c r="A65" s="9"/>
    </row>
    <row r="66" spans="1:7" ht="18.75">
      <c r="A66" s="9" t="s">
        <v>145</v>
      </c>
      <c r="B66" s="10">
        <v>244</v>
      </c>
    </row>
    <row r="67" spans="1:7" ht="18.75">
      <c r="A67" s="8"/>
    </row>
    <row r="68" spans="1:7" ht="54.6" customHeight="1">
      <c r="A68" s="57" t="s">
        <v>86</v>
      </c>
      <c r="B68" s="176" t="s">
        <v>121</v>
      </c>
      <c r="C68" s="176"/>
      <c r="D68" s="176" t="s">
        <v>122</v>
      </c>
      <c r="E68" s="176"/>
      <c r="F68" s="176" t="s">
        <v>186</v>
      </c>
      <c r="G68" s="176"/>
    </row>
    <row r="69" spans="1:7" ht="18.75">
      <c r="A69" s="57">
        <v>1</v>
      </c>
      <c r="B69" s="178">
        <v>2</v>
      </c>
      <c r="C69" s="180"/>
      <c r="D69" s="178">
        <v>3</v>
      </c>
      <c r="E69" s="180"/>
      <c r="F69" s="195">
        <v>4</v>
      </c>
      <c r="G69" s="196"/>
    </row>
    <row r="70" spans="1:7" ht="18.75">
      <c r="A70" s="13" t="s">
        <v>123</v>
      </c>
      <c r="B70" s="195">
        <v>2</v>
      </c>
      <c r="C70" s="196"/>
      <c r="D70" s="195">
        <v>500</v>
      </c>
      <c r="E70" s="196"/>
      <c r="F70" s="184">
        <f>B70*D70*12</f>
        <v>12000</v>
      </c>
      <c r="G70" s="186"/>
    </row>
    <row r="71" spans="1:7">
      <c r="A71" s="23"/>
    </row>
    <row r="72" spans="1:7" ht="18.75">
      <c r="A72" s="187" t="s">
        <v>218</v>
      </c>
      <c r="B72" s="187"/>
      <c r="C72" s="187"/>
      <c r="D72" s="187"/>
      <c r="E72" s="187"/>
      <c r="F72" s="187"/>
      <c r="G72" s="187"/>
    </row>
    <row r="73" spans="1:7" ht="18.75">
      <c r="A73" s="9"/>
    </row>
    <row r="74" spans="1:7" ht="18.75">
      <c r="A74" s="9" t="s">
        <v>145</v>
      </c>
      <c r="B74" s="10">
        <v>244</v>
      </c>
    </row>
    <row r="75" spans="1:7" ht="18.75">
      <c r="A75" s="8"/>
    </row>
    <row r="76" spans="1:7" ht="54.6" customHeight="1">
      <c r="A76" s="57" t="s">
        <v>86</v>
      </c>
      <c r="B76" s="176" t="s">
        <v>126</v>
      </c>
      <c r="C76" s="176"/>
      <c r="D76" s="176" t="s">
        <v>127</v>
      </c>
      <c r="E76" s="176"/>
      <c r="F76" s="176" t="s">
        <v>94</v>
      </c>
      <c r="G76" s="176"/>
    </row>
    <row r="77" spans="1:7" ht="18.75">
      <c r="A77" s="57">
        <v>1</v>
      </c>
      <c r="B77" s="178">
        <v>2</v>
      </c>
      <c r="C77" s="180"/>
      <c r="D77" s="178">
        <v>3</v>
      </c>
      <c r="E77" s="180"/>
      <c r="F77" s="178">
        <v>4</v>
      </c>
      <c r="G77" s="180"/>
    </row>
    <row r="78" spans="1:7" ht="37.5">
      <c r="A78" s="13" t="s">
        <v>19</v>
      </c>
      <c r="B78" s="178">
        <v>11</v>
      </c>
      <c r="C78" s="180"/>
      <c r="D78" s="178">
        <v>5579.0909000000001</v>
      </c>
      <c r="E78" s="180"/>
      <c r="F78" s="184">
        <f>B78*D78</f>
        <v>61369.999900000003</v>
      </c>
      <c r="G78" s="186"/>
    </row>
    <row r="79" spans="1:7" ht="56.25">
      <c r="A79" s="13" t="s">
        <v>20</v>
      </c>
      <c r="B79" s="178">
        <v>2000</v>
      </c>
      <c r="C79" s="180"/>
      <c r="D79" s="178">
        <v>6.8250000000000002</v>
      </c>
      <c r="E79" s="180"/>
      <c r="F79" s="184">
        <f>B79*D79</f>
        <v>13650</v>
      </c>
      <c r="G79" s="186"/>
    </row>
    <row r="80" spans="1:7" ht="75">
      <c r="A80" s="13" t="s">
        <v>21</v>
      </c>
      <c r="B80" s="178">
        <v>12</v>
      </c>
      <c r="C80" s="180"/>
      <c r="D80" s="178">
        <v>66.666600000000003</v>
      </c>
      <c r="E80" s="180"/>
      <c r="F80" s="184">
        <f>B80*D80</f>
        <v>799.99919999999997</v>
      </c>
      <c r="G80" s="186"/>
    </row>
    <row r="81" spans="1:7" ht="56.25">
      <c r="A81" s="24" t="s">
        <v>22</v>
      </c>
      <c r="B81" s="178">
        <v>12</v>
      </c>
      <c r="C81" s="180"/>
      <c r="D81" s="178">
        <v>285.08249999999998</v>
      </c>
      <c r="E81" s="180"/>
      <c r="F81" s="184">
        <f>B81*D81</f>
        <v>3420.99</v>
      </c>
      <c r="G81" s="186"/>
    </row>
    <row r="82" spans="1:7" ht="18.75">
      <c r="A82" s="147" t="s">
        <v>146</v>
      </c>
      <c r="B82" s="178"/>
      <c r="C82" s="180"/>
      <c r="D82" s="178"/>
      <c r="E82" s="180"/>
      <c r="F82" s="184">
        <f>SUM(F78:F81)</f>
        <v>79240.989100000006</v>
      </c>
      <c r="G82" s="180"/>
    </row>
    <row r="83" spans="1:7" ht="39" customHeight="1">
      <c r="A83" s="239" t="s">
        <v>220</v>
      </c>
      <c r="B83" s="239"/>
      <c r="C83" s="239"/>
      <c r="D83" s="239"/>
      <c r="E83" s="239"/>
      <c r="F83" s="239"/>
      <c r="G83" s="239"/>
    </row>
    <row r="84" spans="1:7" ht="18.75">
      <c r="A84" s="9"/>
    </row>
    <row r="85" spans="1:7" ht="18.75">
      <c r="A85" s="9" t="s">
        <v>145</v>
      </c>
      <c r="B85" s="10">
        <v>244</v>
      </c>
    </row>
    <row r="86" spans="1:7" ht="18.75">
      <c r="A86" s="8"/>
    </row>
    <row r="87" spans="1:7" ht="43.9" customHeight="1">
      <c r="A87" s="176" t="s">
        <v>86</v>
      </c>
      <c r="B87" s="176"/>
      <c r="C87" s="176"/>
      <c r="D87" s="176" t="s">
        <v>131</v>
      </c>
      <c r="E87" s="176"/>
      <c r="F87" s="176" t="s">
        <v>132</v>
      </c>
      <c r="G87" s="176"/>
    </row>
    <row r="88" spans="1:7" ht="18.75">
      <c r="A88" s="176">
        <v>1</v>
      </c>
      <c r="B88" s="176"/>
      <c r="C88" s="176"/>
      <c r="D88" s="189">
        <v>2</v>
      </c>
      <c r="E88" s="190"/>
      <c r="F88" s="189">
        <v>3</v>
      </c>
      <c r="G88" s="190"/>
    </row>
    <row r="89" spans="1:7" ht="39" customHeight="1">
      <c r="A89" s="208" t="s">
        <v>133</v>
      </c>
      <c r="B89" s="208"/>
      <c r="C89" s="208"/>
      <c r="D89" s="234">
        <v>5</v>
      </c>
      <c r="E89" s="235"/>
      <c r="F89" s="191">
        <v>23853.13</v>
      </c>
      <c r="G89" s="192"/>
    </row>
    <row r="90" spans="1:7" ht="34.15" customHeight="1">
      <c r="A90" s="208" t="s">
        <v>140</v>
      </c>
      <c r="B90" s="208"/>
      <c r="C90" s="208"/>
      <c r="D90" s="234">
        <v>12</v>
      </c>
      <c r="E90" s="235"/>
      <c r="F90" s="191">
        <v>32877.360000000001</v>
      </c>
      <c r="G90" s="192"/>
    </row>
    <row r="91" spans="1:7" ht="34.15" customHeight="1">
      <c r="A91" s="208" t="s">
        <v>135</v>
      </c>
      <c r="B91" s="208"/>
      <c r="C91" s="208"/>
      <c r="D91" s="209">
        <v>10</v>
      </c>
      <c r="E91" s="210"/>
      <c r="F91" s="191">
        <v>4500</v>
      </c>
      <c r="G91" s="192"/>
    </row>
    <row r="92" spans="1:7" ht="34.15" customHeight="1">
      <c r="A92" s="208" t="s">
        <v>294</v>
      </c>
      <c r="B92" s="208"/>
      <c r="C92" s="208"/>
      <c r="D92" s="209">
        <v>1</v>
      </c>
      <c r="E92" s="210"/>
      <c r="F92" s="191">
        <v>900</v>
      </c>
      <c r="G92" s="192"/>
    </row>
    <row r="93" spans="1:7" ht="18.75">
      <c r="A93" s="181" t="s">
        <v>146</v>
      </c>
      <c r="B93" s="182"/>
      <c r="C93" s="183"/>
      <c r="D93" s="209"/>
      <c r="E93" s="210"/>
      <c r="F93" s="236">
        <f>SUM(F89:F92)</f>
        <v>62130.490000000005</v>
      </c>
      <c r="G93" s="237"/>
    </row>
    <row r="94" spans="1:7" ht="18.75">
      <c r="A94" s="29"/>
    </row>
    <row r="95" spans="1:7" ht="18.75">
      <c r="A95" s="187" t="s">
        <v>221</v>
      </c>
      <c r="B95" s="187"/>
      <c r="C95" s="187"/>
      <c r="D95" s="187"/>
      <c r="E95" s="187"/>
      <c r="F95" s="187"/>
      <c r="G95" s="187"/>
    </row>
    <row r="96" spans="1:7" ht="18.75">
      <c r="A96" s="9"/>
    </row>
    <row r="97" spans="1:7" ht="18.75">
      <c r="A97" s="9" t="s">
        <v>145</v>
      </c>
      <c r="B97" s="10">
        <v>244</v>
      </c>
    </row>
    <row r="98" spans="1:7" ht="18.75">
      <c r="A98" s="8"/>
    </row>
    <row r="99" spans="1:7" ht="30" customHeight="1">
      <c r="A99" s="176" t="s">
        <v>86</v>
      </c>
      <c r="B99" s="176"/>
      <c r="C99" s="176"/>
      <c r="D99" s="176" t="s">
        <v>137</v>
      </c>
      <c r="E99" s="176"/>
      <c r="F99" s="176" t="s">
        <v>138</v>
      </c>
      <c r="G99" s="176"/>
    </row>
    <row r="100" spans="1:7" ht="18.75">
      <c r="A100" s="178">
        <v>1</v>
      </c>
      <c r="B100" s="179"/>
      <c r="C100" s="180"/>
      <c r="D100" s="189">
        <v>2</v>
      </c>
      <c r="E100" s="190"/>
      <c r="F100" s="189">
        <v>3</v>
      </c>
      <c r="G100" s="190"/>
    </row>
    <row r="101" spans="1:7" ht="18.75">
      <c r="A101" s="181" t="s">
        <v>139</v>
      </c>
      <c r="B101" s="182"/>
      <c r="C101" s="183"/>
      <c r="D101" s="209">
        <v>3</v>
      </c>
      <c r="E101" s="210"/>
      <c r="F101" s="191">
        <v>55890</v>
      </c>
      <c r="G101" s="192"/>
    </row>
    <row r="102" spans="1:7" ht="18.75">
      <c r="A102" s="181" t="s">
        <v>140</v>
      </c>
      <c r="B102" s="182"/>
      <c r="C102" s="183"/>
      <c r="D102" s="209">
        <v>2</v>
      </c>
      <c r="E102" s="210"/>
      <c r="F102" s="191">
        <v>102816</v>
      </c>
      <c r="G102" s="192"/>
    </row>
    <row r="103" spans="1:7" ht="18.75">
      <c r="A103" s="181" t="s">
        <v>141</v>
      </c>
      <c r="B103" s="182"/>
      <c r="C103" s="183"/>
      <c r="D103" s="209">
        <v>3</v>
      </c>
      <c r="E103" s="210"/>
      <c r="F103" s="191">
        <v>10365.67</v>
      </c>
      <c r="G103" s="192"/>
    </row>
    <row r="104" spans="1:7" ht="18.75">
      <c r="A104" s="181" t="s">
        <v>295</v>
      </c>
      <c r="B104" s="182"/>
      <c r="C104" s="183"/>
      <c r="D104" s="209">
        <v>1</v>
      </c>
      <c r="E104" s="210"/>
      <c r="F104" s="211">
        <v>10800</v>
      </c>
      <c r="G104" s="212"/>
    </row>
    <row r="105" spans="1:7" ht="18.75">
      <c r="A105" s="181" t="s">
        <v>146</v>
      </c>
      <c r="B105" s="182"/>
      <c r="C105" s="183"/>
      <c r="D105" s="209"/>
      <c r="E105" s="210"/>
      <c r="F105" s="211">
        <f>SUM(F101:F104)</f>
        <v>179871.67</v>
      </c>
      <c r="G105" s="212"/>
    </row>
    <row r="106" spans="1:7" ht="34.5" customHeight="1">
      <c r="A106" s="188" t="s">
        <v>251</v>
      </c>
      <c r="B106" s="188"/>
      <c r="C106" s="188"/>
      <c r="D106" s="188"/>
      <c r="E106" s="188"/>
      <c r="F106" s="188"/>
      <c r="G106" s="188"/>
    </row>
    <row r="107" spans="1:7" ht="18.75">
      <c r="A107" s="9"/>
    </row>
    <row r="108" spans="1:7" ht="18.75">
      <c r="A108" s="9" t="s">
        <v>145</v>
      </c>
      <c r="B108" s="10">
        <v>244</v>
      </c>
    </row>
    <row r="109" spans="1:7" ht="18.75">
      <c r="A109" s="8"/>
    </row>
    <row r="110" spans="1:7" ht="40.9" customHeight="1">
      <c r="A110" s="57" t="s">
        <v>86</v>
      </c>
      <c r="B110" s="176" t="s">
        <v>142</v>
      </c>
      <c r="C110" s="176"/>
      <c r="D110" s="176" t="s">
        <v>143</v>
      </c>
      <c r="E110" s="176"/>
      <c r="F110" s="176" t="s">
        <v>150</v>
      </c>
      <c r="G110" s="176"/>
    </row>
    <row r="111" spans="1:7" ht="18.75">
      <c r="A111" s="57">
        <v>1</v>
      </c>
      <c r="B111" s="178">
        <v>2</v>
      </c>
      <c r="C111" s="180"/>
      <c r="D111" s="178">
        <v>3</v>
      </c>
      <c r="E111" s="180"/>
      <c r="F111" s="178">
        <v>4</v>
      </c>
      <c r="G111" s="180"/>
    </row>
    <row r="112" spans="1:7" ht="63" customHeight="1">
      <c r="A112" s="126" t="s">
        <v>42</v>
      </c>
      <c r="B112" s="195">
        <v>181</v>
      </c>
      <c r="C112" s="196"/>
      <c r="D112" s="195">
        <v>51.3812</v>
      </c>
      <c r="E112" s="196"/>
      <c r="F112" s="184">
        <f>B112*D112</f>
        <v>9299.9971999999998</v>
      </c>
      <c r="G112" s="186"/>
    </row>
    <row r="113" spans="1:7" ht="18.75">
      <c r="A113" s="13" t="s">
        <v>242</v>
      </c>
      <c r="B113" s="195"/>
      <c r="C113" s="196"/>
      <c r="D113" s="195"/>
      <c r="E113" s="196"/>
      <c r="F113" s="184">
        <v>9300</v>
      </c>
      <c r="G113" s="186"/>
    </row>
    <row r="114" spans="1:7" ht="18.75">
      <c r="A114" s="15"/>
      <c r="B114" s="16"/>
      <c r="C114" s="16"/>
      <c r="D114" s="16"/>
      <c r="E114" s="16"/>
      <c r="F114" s="78"/>
      <c r="G114" s="78"/>
    </row>
    <row r="115" spans="1:7" ht="18.75">
      <c r="A115" s="29"/>
    </row>
    <row r="116" spans="1:7" ht="37.5">
      <c r="A116" s="29" t="s">
        <v>151</v>
      </c>
      <c r="B116" s="10"/>
      <c r="C116" s="152"/>
      <c r="D116" s="152"/>
      <c r="E116" s="10"/>
      <c r="F116" s="152" t="s">
        <v>275</v>
      </c>
      <c r="G116" s="152"/>
    </row>
    <row r="117" spans="1:7" ht="18.75">
      <c r="A117" s="29"/>
      <c r="B117" s="10"/>
      <c r="C117" s="159" t="s">
        <v>53</v>
      </c>
      <c r="D117" s="159"/>
      <c r="E117" s="10"/>
      <c r="F117" s="159" t="s">
        <v>54</v>
      </c>
      <c r="G117" s="159"/>
    </row>
    <row r="118" spans="1:7" ht="18.75">
      <c r="A118" s="29"/>
      <c r="B118" s="10"/>
      <c r="C118" s="53"/>
      <c r="D118" s="53"/>
      <c r="E118" s="10"/>
      <c r="F118" s="53"/>
      <c r="G118" s="53"/>
    </row>
    <row r="119" spans="1:7" ht="37.5">
      <c r="A119" s="29" t="s">
        <v>152</v>
      </c>
      <c r="B119" s="10"/>
      <c r="C119" s="152"/>
      <c r="D119" s="152"/>
      <c r="E119" s="10"/>
      <c r="F119" s="152" t="s">
        <v>276</v>
      </c>
      <c r="G119" s="152"/>
    </row>
    <row r="120" spans="1:7" ht="18.75">
      <c r="A120" s="29"/>
      <c r="B120" s="10"/>
      <c r="C120" s="159" t="s">
        <v>53</v>
      </c>
      <c r="D120" s="159"/>
      <c r="E120" s="10"/>
      <c r="F120" s="159" t="s">
        <v>54</v>
      </c>
      <c r="G120" s="159"/>
    </row>
    <row r="121" spans="1:7" ht="18.75">
      <c r="A121" s="29"/>
      <c r="B121" s="10"/>
      <c r="C121" s="53"/>
      <c r="D121" s="53"/>
      <c r="E121" s="10"/>
      <c r="F121" s="53"/>
      <c r="G121" s="53"/>
    </row>
    <row r="122" spans="1:7" ht="18.75">
      <c r="A122" s="29" t="s">
        <v>153</v>
      </c>
      <c r="B122" s="10"/>
      <c r="C122" s="152"/>
      <c r="D122" s="152"/>
      <c r="E122" s="10"/>
      <c r="F122" s="152" t="s">
        <v>276</v>
      </c>
      <c r="G122" s="152"/>
    </row>
    <row r="123" spans="1:7" ht="18.75">
      <c r="A123" s="29"/>
      <c r="B123" s="10"/>
      <c r="C123" s="159" t="s">
        <v>53</v>
      </c>
      <c r="D123" s="159"/>
      <c r="E123" s="10"/>
      <c r="F123" s="159" t="s">
        <v>54</v>
      </c>
      <c r="G123" s="159"/>
    </row>
    <row r="124" spans="1:7" ht="18.75">
      <c r="A124" s="29" t="s">
        <v>296</v>
      </c>
      <c r="B124" s="10"/>
      <c r="C124" s="10"/>
      <c r="D124" s="10"/>
      <c r="E124" s="10"/>
      <c r="F124" s="10"/>
      <c r="G124" s="10"/>
    </row>
    <row r="125" spans="1:7" ht="18.75">
      <c r="A125" s="160" t="s">
        <v>44</v>
      </c>
      <c r="B125" s="160"/>
      <c r="C125" s="10"/>
      <c r="D125" s="10"/>
      <c r="E125" s="10"/>
      <c r="F125" s="10"/>
      <c r="G125" s="10"/>
    </row>
  </sheetData>
  <mergeCells count="162">
    <mergeCell ref="B112:C112"/>
    <mergeCell ref="D112:E112"/>
    <mergeCell ref="F112:G112"/>
    <mergeCell ref="B113:C113"/>
    <mergeCell ref="D113:E113"/>
    <mergeCell ref="F113:G113"/>
    <mergeCell ref="A106:G106"/>
    <mergeCell ref="B110:C110"/>
    <mergeCell ref="D110:E110"/>
    <mergeCell ref="F110:G110"/>
    <mergeCell ref="B111:C111"/>
    <mergeCell ref="D111:E111"/>
    <mergeCell ref="F111:G111"/>
    <mergeCell ref="A125:B125"/>
    <mergeCell ref="C120:D120"/>
    <mergeCell ref="F120:G120"/>
    <mergeCell ref="C122:D122"/>
    <mergeCell ref="F122:G122"/>
    <mergeCell ref="C123:D123"/>
    <mergeCell ref="F123:G123"/>
    <mergeCell ref="C116:D116"/>
    <mergeCell ref="F116:G116"/>
    <mergeCell ref="C117:D117"/>
    <mergeCell ref="F117:G117"/>
    <mergeCell ref="C119:D119"/>
    <mergeCell ref="F119:G119"/>
    <mergeCell ref="F99:G99"/>
    <mergeCell ref="A100:C100"/>
    <mergeCell ref="D100:E100"/>
    <mergeCell ref="F100:G100"/>
    <mergeCell ref="A95:G95"/>
    <mergeCell ref="A99:C99"/>
    <mergeCell ref="D99:E99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7:C87"/>
    <mergeCell ref="D87:E87"/>
    <mergeCell ref="F87:G87"/>
    <mergeCell ref="A83:G83"/>
    <mergeCell ref="B81:C81"/>
    <mergeCell ref="D81:E81"/>
    <mergeCell ref="F81:G81"/>
    <mergeCell ref="B79:C79"/>
    <mergeCell ref="D79:E79"/>
    <mergeCell ref="F79:G79"/>
    <mergeCell ref="B80:C80"/>
    <mergeCell ref="D80:E80"/>
    <mergeCell ref="F80:G80"/>
    <mergeCell ref="B82:C82"/>
    <mergeCell ref="D82:E82"/>
    <mergeCell ref="F82:G82"/>
    <mergeCell ref="B78:C78"/>
    <mergeCell ref="D78:E78"/>
    <mergeCell ref="F78:G78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A64:G64"/>
    <mergeCell ref="B68:C68"/>
    <mergeCell ref="D68:E68"/>
    <mergeCell ref="F68:G68"/>
    <mergeCell ref="B62:C62"/>
    <mergeCell ref="D62:E62"/>
    <mergeCell ref="F62:G62"/>
    <mergeCell ref="B60:C60"/>
    <mergeCell ref="D60:E60"/>
    <mergeCell ref="F60:G60"/>
    <mergeCell ref="B61:C61"/>
    <mergeCell ref="D61:E61"/>
    <mergeCell ref="F61:G61"/>
    <mergeCell ref="B56:C56"/>
    <mergeCell ref="D56:E56"/>
    <mergeCell ref="F56:G56"/>
    <mergeCell ref="A50:G50"/>
    <mergeCell ref="B53:C53"/>
    <mergeCell ref="D53:E53"/>
    <mergeCell ref="F53:G53"/>
    <mergeCell ref="B54:C54"/>
    <mergeCell ref="D54:E54"/>
    <mergeCell ref="F54:G54"/>
    <mergeCell ref="F47:G47"/>
    <mergeCell ref="B39:C39"/>
    <mergeCell ref="D39:E39"/>
    <mergeCell ref="F39:G39"/>
    <mergeCell ref="A41:G41"/>
    <mergeCell ref="C45:D45"/>
    <mergeCell ref="F45:G45"/>
    <mergeCell ref="B55:C55"/>
    <mergeCell ref="D55:E55"/>
    <mergeCell ref="F55:G55"/>
    <mergeCell ref="B12:C12"/>
    <mergeCell ref="D12:E12"/>
    <mergeCell ref="F12:G12"/>
    <mergeCell ref="A105:C105"/>
    <mergeCell ref="D105:E105"/>
    <mergeCell ref="F105:G105"/>
    <mergeCell ref="A33:G33"/>
    <mergeCell ref="B37:C37"/>
    <mergeCell ref="D37:E37"/>
    <mergeCell ref="F37:G37"/>
    <mergeCell ref="B38:C38"/>
    <mergeCell ref="D38:E38"/>
    <mergeCell ref="F38:G38"/>
    <mergeCell ref="A15:G15"/>
    <mergeCell ref="A17:G17"/>
    <mergeCell ref="A21:A23"/>
    <mergeCell ref="B21:B23"/>
    <mergeCell ref="C21:F21"/>
    <mergeCell ref="G21:G23"/>
    <mergeCell ref="C22:C23"/>
    <mergeCell ref="D22:F22"/>
    <mergeCell ref="C46:D46"/>
    <mergeCell ref="F46:G46"/>
    <mergeCell ref="C47:D47"/>
    <mergeCell ref="E1:G1"/>
    <mergeCell ref="A2:G2"/>
    <mergeCell ref="A4:G4"/>
    <mergeCell ref="A6:G6"/>
    <mergeCell ref="B10:C10"/>
    <mergeCell ref="D10:E10"/>
    <mergeCell ref="F10:G10"/>
    <mergeCell ref="B11:C11"/>
    <mergeCell ref="D11:E11"/>
    <mergeCell ref="F11:G11"/>
  </mergeCells>
  <pageMargins left="1.3779527559055118" right="0.39370078740157483" top="0.98425196850393704" bottom="0.78740157480314965" header="0.31496062992125984" footer="0.31496062992125984"/>
  <pageSetup paperSize="9" scale="60" orientation="portrait" r:id="rId1"/>
  <rowBreaks count="2" manualBreakCount="2">
    <brk id="40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topLeftCell="A163" zoomScale="85" zoomScaleNormal="85" workbookViewId="0">
      <selection activeCell="F124" sqref="F124:G124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6" width="16.42578125" style="7" customWidth="1"/>
    <col min="7" max="7" width="16.28515625" style="7" customWidth="1"/>
    <col min="8" max="8" width="17.28515625" style="7" customWidth="1"/>
    <col min="9" max="10" width="13.7109375" style="7" customWidth="1"/>
    <col min="11" max="11" width="11.5703125" style="7" bestFit="1" customWidth="1"/>
    <col min="12" max="16384" width="8.85546875" style="7"/>
  </cols>
  <sheetData>
    <row r="1" spans="1:11" ht="18.75">
      <c r="A1" s="6"/>
      <c r="E1" s="174"/>
      <c r="F1" s="174"/>
      <c r="G1" s="174"/>
    </row>
    <row r="2" spans="1:11" ht="40.15" customHeight="1">
      <c r="A2" s="175" t="s">
        <v>256</v>
      </c>
      <c r="B2" s="175"/>
      <c r="C2" s="175"/>
      <c r="D2" s="175"/>
      <c r="E2" s="175"/>
      <c r="F2" s="175"/>
      <c r="G2" s="175"/>
    </row>
    <row r="3" spans="1:11" ht="18.75">
      <c r="A3" s="108"/>
      <c r="B3" s="108"/>
      <c r="C3" s="108"/>
      <c r="D3" s="108"/>
      <c r="E3" s="108"/>
      <c r="F3" s="108"/>
      <c r="G3" s="108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105"/>
    </row>
    <row r="7" spans="1:11" ht="18.75">
      <c r="A7" s="9" t="s">
        <v>145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106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'гос.зад на 2020 год '!E8</f>
        <v>0</v>
      </c>
      <c r="I9" s="50">
        <f>F11+F20+F26+F32+D40+F48+F56+F64+F70+F78+F84+F92+F93+F94</f>
        <v>3205387.66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3205387.6599999997</v>
      </c>
      <c r="K9" s="80">
        <f>H9+I9-J9</f>
        <v>0</v>
      </c>
    </row>
    <row r="10" spans="1:11" ht="18.75">
      <c r="A10" s="106">
        <v>1</v>
      </c>
      <c r="B10" s="176">
        <v>2</v>
      </c>
      <c r="C10" s="176"/>
      <c r="D10" s="176">
        <v>3</v>
      </c>
      <c r="E10" s="176"/>
      <c r="F10" s="176">
        <v>4</v>
      </c>
      <c r="G10" s="176"/>
    </row>
    <row r="11" spans="1:11" ht="37.5">
      <c r="A11" s="13" t="s">
        <v>169</v>
      </c>
      <c r="B11" s="176"/>
      <c r="C11" s="176"/>
      <c r="D11" s="176"/>
      <c r="E11" s="176"/>
      <c r="F11" s="177">
        <f>B11*D11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105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108"/>
      <c r="B15" s="108"/>
      <c r="C15" s="108"/>
      <c r="D15" s="108"/>
      <c r="E15" s="108"/>
      <c r="F15" s="108"/>
      <c r="G15" s="108"/>
    </row>
    <row r="16" spans="1:11" ht="18.75">
      <c r="A16" s="9" t="s">
        <v>145</v>
      </c>
      <c r="B16" s="10">
        <v>130</v>
      </c>
    </row>
    <row r="17" spans="1:11">
      <c r="A17" s="11"/>
    </row>
    <row r="18" spans="1:11" ht="55.9" customHeight="1">
      <c r="A18" s="106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  <c r="K18" s="81"/>
    </row>
    <row r="19" spans="1:11" ht="18.75">
      <c r="A19" s="106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f>'гос.зад на 2020 год '!E12</f>
        <v>3205387.66</v>
      </c>
      <c r="G20" s="177"/>
      <c r="H20" s="50"/>
      <c r="I20" s="50"/>
      <c r="J20" s="50"/>
      <c r="K20" s="50"/>
    </row>
    <row r="21" spans="1:11" ht="18.75">
      <c r="A21" s="105"/>
    </row>
    <row r="22" spans="1:11" ht="18.75">
      <c r="A22" s="9" t="s">
        <v>145</v>
      </c>
      <c r="B22" s="10">
        <v>130</v>
      </c>
    </row>
    <row r="23" spans="1:11">
      <c r="A23" s="11"/>
    </row>
    <row r="24" spans="1:11" ht="41.45" customHeight="1">
      <c r="A24" s="106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106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f>B26*D26</f>
        <v>0</v>
      </c>
      <c r="G26" s="177"/>
    </row>
    <row r="27" spans="1:11" ht="18.75">
      <c r="A27" s="105"/>
    </row>
    <row r="28" spans="1:11" ht="18.75">
      <c r="A28" s="9" t="s">
        <v>145</v>
      </c>
      <c r="B28" s="10">
        <v>150</v>
      </c>
    </row>
    <row r="29" spans="1:11">
      <c r="A29" s="11"/>
    </row>
    <row r="30" spans="1:11" ht="42.6" customHeight="1">
      <c r="A30" s="106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106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v>0</v>
      </c>
      <c r="G32" s="177"/>
    </row>
    <row r="33" spans="1:7" ht="18.75">
      <c r="A33" s="10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05"/>
    </row>
    <row r="36" spans="1:7" ht="18.75">
      <c r="A36" s="9" t="s">
        <v>145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v>0</v>
      </c>
      <c r="E40" s="185"/>
      <c r="F40" s="185"/>
      <c r="G40" s="186"/>
    </row>
    <row r="41" spans="1:7" ht="18.75">
      <c r="A41" s="10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08"/>
      <c r="B43" s="108"/>
      <c r="C43" s="108"/>
      <c r="D43" s="108"/>
      <c r="E43" s="108"/>
      <c r="F43" s="108"/>
      <c r="G43" s="108"/>
    </row>
    <row r="44" spans="1:7" ht="18.75">
      <c r="A44" s="9" t="s">
        <v>145</v>
      </c>
      <c r="B44" s="10">
        <v>180</v>
      </c>
    </row>
    <row r="45" spans="1:7">
      <c r="A45" s="11"/>
    </row>
    <row r="46" spans="1:7" ht="57" customHeight="1">
      <c r="A46" s="106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06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v>0</v>
      </c>
      <c r="G48" s="177"/>
    </row>
    <row r="49" spans="1:7" ht="18.75">
      <c r="A49" s="10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05"/>
    </row>
    <row r="52" spans="1:7" ht="18.75">
      <c r="A52" s="9" t="s">
        <v>145</v>
      </c>
      <c r="B52" s="10">
        <v>180</v>
      </c>
    </row>
    <row r="53" spans="1:7">
      <c r="A53" s="11"/>
    </row>
    <row r="54" spans="1:7" ht="58.9" customHeight="1">
      <c r="A54" s="106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06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10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05"/>
    </row>
    <row r="60" spans="1:7" ht="18.75">
      <c r="A60" s="9" t="s">
        <v>145</v>
      </c>
      <c r="B60" s="10">
        <v>410</v>
      </c>
    </row>
    <row r="61" spans="1:7">
      <c r="A61" s="11"/>
    </row>
    <row r="62" spans="1:7" ht="51.6" customHeight="1">
      <c r="A62" s="106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06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v>0</v>
      </c>
      <c r="G64" s="177"/>
    </row>
    <row r="65" spans="1:7" ht="18.75">
      <c r="A65" s="105"/>
    </row>
    <row r="66" spans="1:7" ht="18.75">
      <c r="A66" s="9" t="s">
        <v>145</v>
      </c>
      <c r="B66" s="10">
        <v>440</v>
      </c>
    </row>
    <row r="67" spans="1:7">
      <c r="A67" s="11"/>
    </row>
    <row r="68" spans="1:7" ht="36.6" customHeight="1">
      <c r="A68" s="106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06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v>0</v>
      </c>
      <c r="G70" s="177"/>
    </row>
    <row r="71" spans="1:7" ht="18.75">
      <c r="A71" s="15"/>
      <c r="B71" s="19"/>
      <c r="C71" s="19"/>
      <c r="D71" s="19"/>
      <c r="E71" s="19"/>
      <c r="F71" s="19"/>
      <c r="G71" s="19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10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0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177">
        <v>0</v>
      </c>
      <c r="G78" s="177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6.6" customHeight="1">
      <c r="A82" s="106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06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177">
        <v>0</v>
      </c>
      <c r="G84" s="177"/>
    </row>
    <row r="85" spans="1:7" ht="18.75">
      <c r="A85" s="15"/>
      <c r="B85" s="19"/>
      <c r="C85" s="19"/>
      <c r="D85" s="19"/>
      <c r="E85" s="19"/>
      <c r="F85" s="82"/>
      <c r="G85" s="82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33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3" t="s">
        <v>194</v>
      </c>
      <c r="B92" s="176" t="s">
        <v>117</v>
      </c>
      <c r="C92" s="176"/>
      <c r="D92" s="176" t="s">
        <v>117</v>
      </c>
      <c r="E92" s="176"/>
      <c r="F92" s="177">
        <f>'гос.зад на 2020 год '!E92</f>
        <v>0</v>
      </c>
      <c r="G92" s="176"/>
    </row>
    <row r="93" spans="1:7" ht="56.25">
      <c r="A93" s="13" t="s">
        <v>195</v>
      </c>
      <c r="B93" s="176" t="s">
        <v>117</v>
      </c>
      <c r="C93" s="176"/>
      <c r="D93" s="176" t="s">
        <v>117</v>
      </c>
      <c r="E93" s="176"/>
      <c r="F93" s="177">
        <f>'гос.зад на 2020 год '!E93</f>
        <v>0</v>
      </c>
      <c r="G93" s="176"/>
    </row>
    <row r="94" spans="1:7" ht="56.25">
      <c r="A94" s="13" t="s">
        <v>196</v>
      </c>
      <c r="B94" s="176" t="s">
        <v>117</v>
      </c>
      <c r="C94" s="176"/>
      <c r="D94" s="176" t="s">
        <v>117</v>
      </c>
      <c r="E94" s="176"/>
      <c r="F94" s="177">
        <f>'гос.зад на 2020 год '!E94</f>
        <v>0</v>
      </c>
      <c r="G94" s="176"/>
    </row>
    <row r="95" spans="1:7" ht="18.75">
      <c r="A95" s="15"/>
      <c r="B95" s="19"/>
      <c r="C95" s="19"/>
      <c r="D95" s="19"/>
      <c r="E95" s="19"/>
      <c r="F95" s="82"/>
      <c r="G95" s="82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06">
        <v>1</v>
      </c>
      <c r="B105" s="106">
        <v>2</v>
      </c>
      <c r="C105" s="106">
        <v>3</v>
      </c>
      <c r="D105" s="106">
        <v>4</v>
      </c>
      <c r="E105" s="106">
        <v>4</v>
      </c>
      <c r="F105" s="106">
        <v>5</v>
      </c>
      <c r="G105" s="106">
        <v>7</v>
      </c>
    </row>
    <row r="106" spans="1:7" ht="18.75">
      <c r="A106" s="106"/>
      <c r="B106" s="106"/>
      <c r="C106" s="107"/>
      <c r="D106" s="107"/>
      <c r="E106" s="107"/>
      <c r="F106" s="107"/>
      <c r="G106" s="107"/>
    </row>
    <row r="107" spans="1:7" ht="18.75">
      <c r="A107" s="106" t="s">
        <v>146</v>
      </c>
      <c r="B107" s="106"/>
      <c r="C107" s="107"/>
      <c r="D107" s="107"/>
      <c r="E107" s="107"/>
      <c r="F107" s="107"/>
      <c r="G107" s="107">
        <f>'гос.зад на 2020 год '!D23+'гос.зад на 2020 год '!D56</f>
        <v>2183985.7999999998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111"/>
      <c r="B110" s="111"/>
      <c r="C110" s="111"/>
      <c r="D110" s="111"/>
      <c r="E110" s="111"/>
      <c r="F110" s="111"/>
      <c r="G110" s="111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106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'гос.зад на 2020 год '!D23+'гос.зад на 2020 год '!D25+'гос.зад на 2020 год '!D56</f>
        <v>2843549.51</v>
      </c>
      <c r="C116" s="177"/>
      <c r="D116" s="177">
        <f>G107</f>
        <v>2183985.7999999998</v>
      </c>
      <c r="E116" s="177"/>
      <c r="F116" s="177">
        <f>B116-D116</f>
        <v>659563.71</v>
      </c>
      <c r="G116" s="177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106" t="s">
        <v>86</v>
      </c>
      <c r="B122" s="106" t="s">
        <v>87</v>
      </c>
      <c r="C122" s="176" t="s">
        <v>88</v>
      </c>
      <c r="D122" s="176"/>
      <c r="E122" s="106" t="s">
        <v>89</v>
      </c>
      <c r="F122" s="176" t="s">
        <v>90</v>
      </c>
      <c r="G122" s="176"/>
    </row>
    <row r="123" spans="1:7" ht="18.75">
      <c r="A123" s="106">
        <v>1</v>
      </c>
      <c r="B123" s="106">
        <v>2</v>
      </c>
      <c r="C123" s="176">
        <v>3</v>
      </c>
      <c r="D123" s="176"/>
      <c r="E123" s="106">
        <v>4</v>
      </c>
      <c r="F123" s="176">
        <v>5</v>
      </c>
      <c r="G123" s="176"/>
    </row>
    <row r="124" spans="1:7" ht="18.75">
      <c r="A124" s="13" t="s">
        <v>91</v>
      </c>
      <c r="B124" s="109"/>
      <c r="C124" s="176"/>
      <c r="D124" s="176"/>
      <c r="E124" s="14"/>
      <c r="F124" s="177">
        <f>'гос.зад на 2020 год '!D24</f>
        <v>0</v>
      </c>
      <c r="G124" s="177"/>
    </row>
    <row r="125" spans="1:7" ht="18.75">
      <c r="A125" s="8"/>
    </row>
    <row r="126" spans="1:7" ht="33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106" t="s">
        <v>86</v>
      </c>
      <c r="B130" s="106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106">
        <v>1</v>
      </c>
      <c r="B131" s="106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109"/>
      <c r="C132" s="178"/>
      <c r="D132" s="179"/>
      <c r="E132" s="180"/>
      <c r="F132" s="177">
        <f>'гос.зад на 2020 год '!D27</f>
        <v>0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106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106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106"/>
      <c r="D140" s="178"/>
      <c r="E140" s="180"/>
      <c r="F140" s="184">
        <f>'гос.зад на 2020 год '!D33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110"/>
      <c r="B143" s="110"/>
      <c r="C143" s="110"/>
      <c r="D143" s="110"/>
      <c r="E143" s="110"/>
      <c r="F143" s="110"/>
      <c r="G143" s="110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106" t="s">
        <v>86</v>
      </c>
      <c r="B146" s="106" t="s">
        <v>87</v>
      </c>
      <c r="C146" s="176" t="s">
        <v>88</v>
      </c>
      <c r="D146" s="176"/>
      <c r="E146" s="106" t="s">
        <v>89</v>
      </c>
      <c r="F146" s="176" t="s">
        <v>90</v>
      </c>
      <c r="G146" s="176"/>
    </row>
    <row r="147" spans="1:7" ht="18.75">
      <c r="A147" s="106">
        <v>1</v>
      </c>
      <c r="B147" s="106">
        <v>2</v>
      </c>
      <c r="C147" s="176">
        <v>3</v>
      </c>
      <c r="D147" s="176"/>
      <c r="E147" s="106">
        <v>4</v>
      </c>
      <c r="F147" s="176">
        <v>5</v>
      </c>
      <c r="G147" s="176"/>
    </row>
    <row r="148" spans="1:7" ht="37.5">
      <c r="A148" s="13" t="s">
        <v>95</v>
      </c>
      <c r="B148" s="109"/>
      <c r="C148" s="176"/>
      <c r="D148" s="176"/>
      <c r="E148" s="14"/>
      <c r="F148" s="177">
        <f>'гос.зад на 2020 год '!D47</f>
        <v>12165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106" t="s">
        <v>86</v>
      </c>
      <c r="B154" s="106" t="s">
        <v>96</v>
      </c>
      <c r="C154" s="176" t="s">
        <v>97</v>
      </c>
      <c r="D154" s="176"/>
      <c r="E154" s="106" t="s">
        <v>89</v>
      </c>
      <c r="F154" s="176" t="s">
        <v>90</v>
      </c>
      <c r="G154" s="176"/>
    </row>
    <row r="155" spans="1:7" ht="18.75">
      <c r="A155" s="106">
        <v>1</v>
      </c>
      <c r="B155" s="106">
        <v>2</v>
      </c>
      <c r="C155" s="176">
        <v>3</v>
      </c>
      <c r="D155" s="176"/>
      <c r="E155" s="106">
        <v>4</v>
      </c>
      <c r="F155" s="189">
        <v>5</v>
      </c>
      <c r="G155" s="190"/>
    </row>
    <row r="156" spans="1:7" ht="93.75">
      <c r="A156" s="13" t="s">
        <v>98</v>
      </c>
      <c r="B156" s="107"/>
      <c r="C156" s="177"/>
      <c r="D156" s="177"/>
      <c r="E156" s="79"/>
      <c r="F156" s="191">
        <f>'гос.зад на 2020 год '!D48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106" t="s">
        <v>86</v>
      </c>
      <c r="B160" s="106" t="s">
        <v>96</v>
      </c>
      <c r="C160" s="176" t="s">
        <v>97</v>
      </c>
      <c r="D160" s="176"/>
      <c r="E160" s="106" t="s">
        <v>89</v>
      </c>
      <c r="F160" s="176" t="s">
        <v>90</v>
      </c>
      <c r="G160" s="176"/>
    </row>
    <row r="161" spans="1:7" ht="18.75">
      <c r="A161" s="106">
        <v>1</v>
      </c>
      <c r="B161" s="106">
        <v>2</v>
      </c>
      <c r="C161" s="176">
        <v>3</v>
      </c>
      <c r="D161" s="176"/>
      <c r="E161" s="106">
        <v>4</v>
      </c>
      <c r="F161" s="189">
        <v>5</v>
      </c>
      <c r="G161" s="190"/>
    </row>
    <row r="162" spans="1:7" ht="75">
      <c r="A162" s="13" t="s">
        <v>157</v>
      </c>
      <c r="B162" s="107"/>
      <c r="C162" s="177"/>
      <c r="D162" s="177"/>
      <c r="E162" s="79"/>
      <c r="F162" s="191">
        <f>'гос.зад на 2020 год '!D49</f>
        <v>0</v>
      </c>
      <c r="G162" s="192"/>
    </row>
    <row r="163" spans="1:7" ht="18.75">
      <c r="A163" s="13" t="s">
        <v>120</v>
      </c>
      <c r="B163" s="109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110"/>
      <c r="B166" s="110"/>
      <c r="C166" s="110"/>
      <c r="D166" s="110"/>
      <c r="E166" s="110"/>
      <c r="F166" s="110"/>
      <c r="G166" s="110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106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106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'гос.зад на 2020 год '!D56</f>
        <v>6000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106" t="s">
        <v>86</v>
      </c>
      <c r="B175" s="106" t="s">
        <v>99</v>
      </c>
      <c r="C175" s="106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106">
        <v>1</v>
      </c>
      <c r="B176" s="106">
        <v>2</v>
      </c>
      <c r="C176" s="106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109"/>
      <c r="C177" s="106"/>
      <c r="D177" s="178"/>
      <c r="E177" s="180"/>
      <c r="F177" s="184">
        <f>'гос.зад на 2020 год '!D57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106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106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'гос.зад на 2020 год '!D54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106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106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'гос.зад на 2020 год '!D62</f>
        <v>4880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106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106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'гос.зад на 2020 год '!D63</f>
        <v>2250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106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106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'гос.зад на 2020 год '!D64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106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106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'гос.зад на 2020 год '!D70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106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106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'гос.зад на 2020 год '!D71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106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106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'гос.зад на 2020 год '!D72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106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106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106"/>
      <c r="B238" s="178"/>
      <c r="C238" s="180"/>
      <c r="D238" s="178"/>
      <c r="E238" s="180"/>
      <c r="F238" s="178"/>
      <c r="G238" s="180"/>
    </row>
    <row r="239" spans="1:7" ht="18" customHeight="1">
      <c r="A239" s="106" t="s">
        <v>245</v>
      </c>
      <c r="B239" s="178"/>
      <c r="C239" s="180"/>
      <c r="D239" s="178"/>
      <c r="E239" s="180"/>
      <c r="F239" s="184">
        <f>'гос.зад на 2020 год '!D65</f>
        <v>0</v>
      </c>
      <c r="G239" s="180"/>
    </row>
    <row r="240" spans="1:7" ht="18" customHeight="1">
      <c r="A240" s="106"/>
      <c r="B240" s="178"/>
      <c r="C240" s="180"/>
      <c r="D240" s="178"/>
      <c r="E240" s="180"/>
      <c r="F240" s="178"/>
      <c r="G240" s="180"/>
    </row>
    <row r="241" spans="1:7" ht="18" customHeight="1">
      <c r="A241" s="106" t="s">
        <v>246</v>
      </c>
      <c r="B241" s="178"/>
      <c r="C241" s="180"/>
      <c r="D241" s="178"/>
      <c r="E241" s="180"/>
      <c r="F241" s="184">
        <f>'гос.зад на 2020 год '!D66</f>
        <v>0</v>
      </c>
      <c r="G241" s="180"/>
    </row>
    <row r="242" spans="1:7" ht="18" customHeight="1">
      <c r="A242" s="106"/>
      <c r="B242" s="178"/>
      <c r="C242" s="180"/>
      <c r="D242" s="178"/>
      <c r="E242" s="180"/>
      <c r="F242" s="178"/>
      <c r="G242" s="180"/>
    </row>
    <row r="243" spans="1:7" ht="18" customHeight="1">
      <c r="A243" s="106" t="s">
        <v>247</v>
      </c>
      <c r="B243" s="178"/>
      <c r="C243" s="180"/>
      <c r="D243" s="178"/>
      <c r="E243" s="180"/>
      <c r="F243" s="184">
        <f>'гос.зад на 2020 год '!D67</f>
        <v>0</v>
      </c>
      <c r="G243" s="180"/>
    </row>
    <row r="244" spans="1:7" ht="18" customHeight="1">
      <c r="A244" s="106"/>
      <c r="B244" s="178"/>
      <c r="C244" s="180"/>
      <c r="D244" s="178"/>
      <c r="E244" s="180"/>
      <c r="F244" s="178"/>
      <c r="G244" s="180"/>
    </row>
    <row r="245" spans="1:7" ht="18" customHeight="1">
      <c r="A245" s="106" t="s">
        <v>248</v>
      </c>
      <c r="B245" s="178"/>
      <c r="C245" s="180"/>
      <c r="D245" s="178"/>
      <c r="E245" s="180"/>
      <c r="F245" s="184">
        <f>'гос.зад на 2020 год '!D73</f>
        <v>0</v>
      </c>
      <c r="G245" s="180"/>
    </row>
    <row r="246" spans="1:7" ht="18" customHeight="1">
      <c r="A246" s="106"/>
      <c r="B246" s="178"/>
      <c r="C246" s="180"/>
      <c r="D246" s="178"/>
      <c r="E246" s="180"/>
      <c r="F246" s="178"/>
      <c r="G246" s="180"/>
    </row>
    <row r="247" spans="1:7" ht="18" customHeight="1">
      <c r="A247" s="106" t="s">
        <v>249</v>
      </c>
      <c r="B247" s="178"/>
      <c r="C247" s="180"/>
      <c r="D247" s="178"/>
      <c r="E247" s="180"/>
      <c r="F247" s="184">
        <f>'гос.зад на 2020 год '!D76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113"/>
      <c r="B252" s="113"/>
      <c r="C252" s="113"/>
      <c r="D252" s="113"/>
      <c r="E252" s="113"/>
      <c r="F252" s="113"/>
      <c r="G252" s="113"/>
    </row>
    <row r="253" spans="1:7" ht="18.75">
      <c r="A253" s="9" t="s">
        <v>145</v>
      </c>
      <c r="B253" s="19">
        <v>244</v>
      </c>
      <c r="C253" s="113"/>
      <c r="D253" s="113"/>
      <c r="E253" s="113"/>
      <c r="F253" s="113"/>
      <c r="G253" s="113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106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106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'гос.зад на 2020 год '!D28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110"/>
      <c r="B259" s="110"/>
      <c r="C259" s="110"/>
      <c r="D259" s="110"/>
      <c r="E259" s="110"/>
      <c r="F259" s="110"/>
      <c r="G259" s="110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106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106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'гос.зад на 2020 год '!D31</f>
        <v>12000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106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106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'гос.зад на 2020 год '!D34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106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106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'гос.зад на 2020 год '!D37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'гос.зад на 2020 год '!D38</f>
        <v>61370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'гос.зад на 2020 год '!D39</f>
        <v>13650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'гос.зад на 2020 год '!D40</f>
        <v>800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'гос.зад на 2020 год '!D41</f>
        <v>11589.76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114"/>
      <c r="B292" s="114"/>
      <c r="C292" s="114"/>
      <c r="D292" s="114"/>
      <c r="E292" s="114"/>
      <c r="F292" s="114"/>
      <c r="G292" s="114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106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106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'гос.зад на 2020 год '!D42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211">
        <f>'гос.зад на 2020 год '!D44</f>
        <v>0</v>
      </c>
      <c r="G306" s="21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211">
        <f>'гос.зад на 2020 год '!D45</f>
        <v>53961.72</v>
      </c>
      <c r="G313" s="21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211">
        <f>'гос.зад на 2020 год '!D50</f>
        <v>0</v>
      </c>
      <c r="G325" s="21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211">
        <f>'гос.зад на 2020 год '!D51</f>
        <v>179871.67</v>
      </c>
      <c r="G332" s="212"/>
    </row>
    <row r="333" spans="1:7" ht="18.75">
      <c r="A333" s="181" t="s">
        <v>140</v>
      </c>
      <c r="B333" s="182"/>
      <c r="C333" s="183"/>
      <c r="D333" s="209"/>
      <c r="E333" s="210"/>
      <c r="F333" s="193"/>
      <c r="G333" s="194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211">
        <f>'гос.зад на 2020 год '!D52</f>
        <v>0</v>
      </c>
      <c r="F343" s="214"/>
      <c r="G343" s="212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106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106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106"/>
      <c r="B352" s="178"/>
      <c r="C352" s="180"/>
      <c r="D352" s="178"/>
      <c r="E352" s="180"/>
      <c r="F352" s="178"/>
      <c r="G352" s="180"/>
    </row>
    <row r="353" spans="1:7" ht="18.75">
      <c r="A353" s="112" t="s">
        <v>248</v>
      </c>
      <c r="B353" s="178"/>
      <c r="C353" s="180"/>
      <c r="D353" s="178"/>
      <c r="E353" s="180"/>
      <c r="F353" s="184">
        <f>'гос.зад на 2020 год '!D69</f>
        <v>0</v>
      </c>
      <c r="G353" s="180"/>
    </row>
    <row r="354" spans="1:7" ht="18.75">
      <c r="A354" s="112"/>
      <c r="B354" s="178"/>
      <c r="C354" s="180"/>
      <c r="D354" s="178"/>
      <c r="E354" s="180"/>
      <c r="F354" s="178"/>
      <c r="G354" s="180"/>
    </row>
    <row r="355" spans="1:7" ht="18.75">
      <c r="A355" s="112" t="s">
        <v>249</v>
      </c>
      <c r="B355" s="178"/>
      <c r="C355" s="180"/>
      <c r="D355" s="178"/>
      <c r="E355" s="180"/>
      <c r="F355" s="184">
        <f>'гос.зад на 2020 год '!D75</f>
        <v>0</v>
      </c>
      <c r="G355" s="180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106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106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'гос.зад на 2020 год '!D79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>
        <f>B364*D364</f>
        <v>0</v>
      </c>
      <c r="G364" s="186"/>
    </row>
    <row r="365" spans="1:7" ht="18.75">
      <c r="A365" s="8"/>
    </row>
    <row r="366" spans="1:7" ht="18.75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18.75">
      <c r="A370" s="106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106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'гос.зад на 2020 год '!D80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1.9" customHeight="1">
      <c r="A375" s="188" t="s">
        <v>225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106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106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'гос.зад на 2020 год '!D83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'гос.зад на 2020 год '!D84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'гос.зад на 2020 год '!D85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'гос.зад на 2020 год '!D86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'гос.зад на 2020 год '!D87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'гос.зад на 2020 год '!D88</f>
        <v>9300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'гос.зад на 2020 год '!D89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/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104"/>
      <c r="D399" s="104"/>
      <c r="E399" s="10"/>
      <c r="F399" s="104"/>
      <c r="G399" s="104"/>
    </row>
    <row r="400" spans="1:7" ht="56.25">
      <c r="A400" s="29" t="s">
        <v>152</v>
      </c>
      <c r="B400" s="10"/>
      <c r="C400" s="152"/>
      <c r="D400" s="152"/>
      <c r="E400" s="10"/>
      <c r="F400" s="152"/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104"/>
      <c r="D402" s="104"/>
      <c r="E402" s="10"/>
      <c r="F402" s="104"/>
      <c r="G402" s="104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47" orientation="portrait" r:id="rId1"/>
  <rowBreaks count="8" manualBreakCount="8">
    <brk id="32" max="16383" man="1"/>
    <brk id="70" max="16383" man="1"/>
    <brk id="133" max="16383" man="1"/>
    <brk id="164" max="10" man="1"/>
    <brk id="194" max="16383" man="1"/>
    <brk id="248" max="16383" man="1"/>
    <brk id="290" max="16383" man="1"/>
    <brk id="3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2"/>
  <sheetViews>
    <sheetView topLeftCell="B1" zoomScaleNormal="100" workbookViewId="0">
      <selection activeCell="E14" sqref="E14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6" width="17.7109375" style="7" customWidth="1"/>
    <col min="7" max="7" width="8.85546875" style="7"/>
    <col min="8" max="8" width="9.85546875" style="7" bestFit="1" customWidth="1"/>
    <col min="9" max="11" width="12.28515625" style="7" bestFit="1" customWidth="1"/>
    <col min="12" max="16384" width="8.85546875" style="7"/>
  </cols>
  <sheetData>
    <row r="1" spans="1:11" ht="18.75">
      <c r="A1" s="150" t="s">
        <v>190</v>
      </c>
      <c r="B1" s="150"/>
      <c r="C1" s="150"/>
      <c r="D1" s="150"/>
      <c r="E1" s="150"/>
      <c r="F1" s="150"/>
    </row>
    <row r="2" spans="1:11" ht="18.75">
      <c r="A2" s="150" t="s">
        <v>278</v>
      </c>
      <c r="B2" s="150"/>
      <c r="C2" s="150"/>
      <c r="D2" s="150"/>
      <c r="E2" s="150"/>
      <c r="F2" s="150"/>
    </row>
    <row r="3" spans="1:11">
      <c r="A3" s="30"/>
    </row>
    <row r="4" spans="1:11" ht="19.5" thickBot="1">
      <c r="A4" s="6"/>
      <c r="F4" s="6" t="s">
        <v>51</v>
      </c>
    </row>
    <row r="5" spans="1:11" ht="18.600000000000001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</v>
      </c>
      <c r="F5" s="168"/>
    </row>
    <row r="6" spans="1:11" ht="126.75" thickBot="1">
      <c r="A6" s="154"/>
      <c r="B6" s="149"/>
      <c r="C6" s="156"/>
      <c r="D6" s="149"/>
      <c r="E6" s="118" t="s">
        <v>3</v>
      </c>
      <c r="F6" s="38" t="s">
        <v>4</v>
      </c>
    </row>
    <row r="7" spans="1:11" ht="15.7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5">
        <v>6</v>
      </c>
    </row>
    <row r="8" spans="1:11" ht="56.25">
      <c r="A8" s="39" t="s">
        <v>47</v>
      </c>
      <c r="B8" s="40" t="s">
        <v>5</v>
      </c>
      <c r="C8" s="40" t="s">
        <v>5</v>
      </c>
      <c r="D8" s="41">
        <f>E8+F8</f>
        <v>0</v>
      </c>
      <c r="E8" s="41">
        <v>0</v>
      </c>
      <c r="F8" s="42">
        <v>0</v>
      </c>
    </row>
    <row r="9" spans="1:11" ht="56.25">
      <c r="A9" s="116" t="s">
        <v>48</v>
      </c>
      <c r="B9" s="120" t="s">
        <v>5</v>
      </c>
      <c r="C9" s="120" t="s">
        <v>5</v>
      </c>
      <c r="D9" s="5">
        <f t="shared" ref="D9:D72" si="0">E9+F9</f>
        <v>0</v>
      </c>
      <c r="E9" s="5">
        <f>E8+E10-E25+E98</f>
        <v>0</v>
      </c>
      <c r="F9" s="5">
        <f>F8+F10-F25+F98</f>
        <v>0</v>
      </c>
    </row>
    <row r="10" spans="1:11" ht="18.75">
      <c r="A10" s="116" t="s">
        <v>49</v>
      </c>
      <c r="B10" s="120" t="s">
        <v>5</v>
      </c>
      <c r="C10" s="120" t="s">
        <v>5</v>
      </c>
      <c r="D10" s="2">
        <f>E10+F10</f>
        <v>36000</v>
      </c>
      <c r="E10" s="2">
        <f>E12+E13+E14+E15+E16+E17+E21</f>
        <v>36000</v>
      </c>
      <c r="F10" s="4">
        <f>F12+F13+F14+F15+F16+F17+F21+F94</f>
        <v>0</v>
      </c>
      <c r="J10" s="50"/>
      <c r="K10" s="50"/>
    </row>
    <row r="11" spans="1:11" ht="18.75">
      <c r="A11" s="116" t="s">
        <v>6</v>
      </c>
      <c r="B11" s="120"/>
      <c r="C11" s="120"/>
      <c r="D11" s="2"/>
      <c r="E11" s="2"/>
      <c r="F11" s="4"/>
      <c r="J11" s="50"/>
      <c r="K11" s="50"/>
    </row>
    <row r="12" spans="1:11" ht="37.5">
      <c r="A12" s="116" t="s">
        <v>66</v>
      </c>
      <c r="B12" s="120">
        <v>120</v>
      </c>
      <c r="C12" s="120" t="s">
        <v>5</v>
      </c>
      <c r="D12" s="2">
        <f t="shared" si="0"/>
        <v>0</v>
      </c>
      <c r="E12" s="2"/>
      <c r="F12" s="4"/>
      <c r="J12" s="50"/>
      <c r="K12" s="50"/>
    </row>
    <row r="13" spans="1:11" ht="93.75">
      <c r="A13" s="116" t="s">
        <v>65</v>
      </c>
      <c r="B13" s="120">
        <v>130</v>
      </c>
      <c r="C13" s="120" t="s">
        <v>5</v>
      </c>
      <c r="D13" s="2">
        <f t="shared" si="0"/>
        <v>36000</v>
      </c>
      <c r="E13" s="2">
        <v>36000</v>
      </c>
      <c r="F13" s="4">
        <v>0</v>
      </c>
      <c r="J13" s="50"/>
      <c r="K13" s="50"/>
    </row>
    <row r="14" spans="1:11" ht="93.75">
      <c r="A14" s="116" t="s">
        <v>64</v>
      </c>
      <c r="B14" s="120">
        <v>140</v>
      </c>
      <c r="C14" s="120" t="s">
        <v>5</v>
      </c>
      <c r="D14" s="2">
        <f t="shared" si="0"/>
        <v>0</v>
      </c>
      <c r="E14" s="2">
        <v>0</v>
      </c>
      <c r="F14" s="4">
        <v>0</v>
      </c>
      <c r="J14" s="50"/>
      <c r="K14" s="50"/>
    </row>
    <row r="15" spans="1:11" ht="56.25">
      <c r="A15" s="116" t="s">
        <v>63</v>
      </c>
      <c r="B15" s="120">
        <v>150</v>
      </c>
      <c r="C15" s="120" t="s">
        <v>5</v>
      </c>
      <c r="D15" s="2">
        <f t="shared" si="0"/>
        <v>0</v>
      </c>
      <c r="E15" s="2">
        <v>0</v>
      </c>
      <c r="F15" s="4">
        <v>0</v>
      </c>
    </row>
    <row r="16" spans="1:11" ht="18.75">
      <c r="A16" s="116" t="s">
        <v>62</v>
      </c>
      <c r="B16" s="120">
        <v>180</v>
      </c>
      <c r="C16" s="120" t="s">
        <v>5</v>
      </c>
      <c r="D16" s="2">
        <f t="shared" si="0"/>
        <v>0</v>
      </c>
      <c r="E16" s="2">
        <v>0</v>
      </c>
      <c r="F16" s="4">
        <v>0</v>
      </c>
    </row>
    <row r="17" spans="1:6" ht="56.25">
      <c r="A17" s="116" t="s">
        <v>61</v>
      </c>
      <c r="B17" s="120" t="s">
        <v>5</v>
      </c>
      <c r="C17" s="120" t="s">
        <v>5</v>
      </c>
      <c r="D17" s="2">
        <f t="shared" si="0"/>
        <v>0</v>
      </c>
      <c r="E17" s="2">
        <f>E19+E20</f>
        <v>0</v>
      </c>
      <c r="F17" s="4">
        <f>F19+F20</f>
        <v>0</v>
      </c>
    </row>
    <row r="18" spans="1:6" ht="18.75">
      <c r="A18" s="116" t="s">
        <v>6</v>
      </c>
      <c r="B18" s="120"/>
      <c r="C18" s="120"/>
      <c r="D18" s="2"/>
      <c r="E18" s="2"/>
      <c r="F18" s="4"/>
    </row>
    <row r="19" spans="1:6" ht="37.5">
      <c r="A19" s="116" t="s">
        <v>72</v>
      </c>
      <c r="B19" s="120">
        <v>410</v>
      </c>
      <c r="C19" s="120" t="s">
        <v>5</v>
      </c>
      <c r="D19" s="2">
        <f t="shared" si="0"/>
        <v>0</v>
      </c>
      <c r="E19" s="2">
        <v>0</v>
      </c>
      <c r="F19" s="4">
        <v>0</v>
      </c>
    </row>
    <row r="20" spans="1:6" ht="56.25">
      <c r="A20" s="116" t="s">
        <v>73</v>
      </c>
      <c r="B20" s="120">
        <v>440</v>
      </c>
      <c r="C20" s="120" t="s">
        <v>5</v>
      </c>
      <c r="D20" s="2">
        <f t="shared" si="0"/>
        <v>0</v>
      </c>
      <c r="E20" s="2">
        <v>0</v>
      </c>
      <c r="F20" s="4">
        <v>0</v>
      </c>
    </row>
    <row r="21" spans="1:6" ht="37.5">
      <c r="A21" s="116" t="s">
        <v>50</v>
      </c>
      <c r="B21" s="120" t="s">
        <v>5</v>
      </c>
      <c r="C21" s="120" t="s">
        <v>5</v>
      </c>
      <c r="D21" s="2">
        <f t="shared" si="0"/>
        <v>0</v>
      </c>
      <c r="E21" s="2">
        <f>E23+E24</f>
        <v>0</v>
      </c>
      <c r="F21" s="4">
        <f>F23+F24</f>
        <v>0</v>
      </c>
    </row>
    <row r="22" spans="1:6" ht="18.75">
      <c r="A22" s="116" t="s">
        <v>9</v>
      </c>
      <c r="B22" s="120"/>
      <c r="C22" s="120"/>
      <c r="D22" s="2"/>
      <c r="E22" s="2"/>
      <c r="F22" s="4"/>
    </row>
    <row r="23" spans="1:6" ht="136.9" customHeight="1">
      <c r="A23" s="116" t="s">
        <v>71</v>
      </c>
      <c r="B23" s="120">
        <v>510</v>
      </c>
      <c r="C23" s="120" t="s">
        <v>5</v>
      </c>
      <c r="D23" s="2">
        <f t="shared" si="0"/>
        <v>0</v>
      </c>
      <c r="E23" s="2">
        <v>0</v>
      </c>
      <c r="F23" s="4">
        <v>0</v>
      </c>
    </row>
    <row r="24" spans="1:6" ht="198" customHeight="1">
      <c r="A24" s="116" t="s">
        <v>273</v>
      </c>
      <c r="B24" s="120">
        <v>510</v>
      </c>
      <c r="C24" s="120" t="s">
        <v>5</v>
      </c>
      <c r="D24" s="2">
        <f t="shared" si="0"/>
        <v>0</v>
      </c>
      <c r="E24" s="2">
        <v>0</v>
      </c>
      <c r="F24" s="4">
        <v>0</v>
      </c>
    </row>
    <row r="25" spans="1:6" ht="18.75">
      <c r="A25" s="116" t="s">
        <v>7</v>
      </c>
      <c r="B25" s="120" t="s">
        <v>5</v>
      </c>
      <c r="C25" s="120">
        <v>900</v>
      </c>
      <c r="D25" s="5">
        <f t="shared" si="0"/>
        <v>36000</v>
      </c>
      <c r="E25" s="2">
        <f>E27+E85</f>
        <v>36000</v>
      </c>
      <c r="F25" s="2">
        <f>F27+F85</f>
        <v>0</v>
      </c>
    </row>
    <row r="26" spans="1:6" ht="18.75">
      <c r="A26" s="116" t="s">
        <v>6</v>
      </c>
      <c r="B26" s="120"/>
      <c r="C26" s="120"/>
      <c r="D26" s="5"/>
      <c r="E26" s="2"/>
      <c r="F26" s="2"/>
    </row>
    <row r="27" spans="1:6" ht="18.75">
      <c r="A27" s="116" t="s">
        <v>8</v>
      </c>
      <c r="B27" s="120" t="s">
        <v>5</v>
      </c>
      <c r="C27" s="120">
        <v>200</v>
      </c>
      <c r="D27" s="5">
        <f t="shared" si="0"/>
        <v>25000</v>
      </c>
      <c r="E27" s="2">
        <f>E29+E37+E61+E67</f>
        <v>25000</v>
      </c>
      <c r="F27" s="2">
        <f>F29+F37+F61+F67</f>
        <v>0</v>
      </c>
    </row>
    <row r="28" spans="1:6" ht="34.5" customHeight="1">
      <c r="A28" s="116" t="s">
        <v>9</v>
      </c>
      <c r="B28" s="120"/>
      <c r="C28" s="120"/>
      <c r="D28" s="5"/>
      <c r="E28" s="2"/>
      <c r="F28" s="2"/>
    </row>
    <row r="29" spans="1:6" ht="75">
      <c r="A29" s="116" t="s">
        <v>10</v>
      </c>
      <c r="B29" s="120" t="s">
        <v>5</v>
      </c>
      <c r="C29" s="120">
        <v>210</v>
      </c>
      <c r="D29" s="5">
        <f t="shared" si="0"/>
        <v>0</v>
      </c>
      <c r="E29" s="2">
        <f>E31+E32+E33+E34</f>
        <v>0</v>
      </c>
      <c r="F29" s="2">
        <f>F31+F32+F33+F34</f>
        <v>0</v>
      </c>
    </row>
    <row r="30" spans="1:6" ht="18.75">
      <c r="A30" s="116" t="s">
        <v>9</v>
      </c>
      <c r="B30" s="120"/>
      <c r="C30" s="120"/>
      <c r="D30" s="5"/>
      <c r="E30" s="2"/>
      <c r="F30" s="2"/>
    </row>
    <row r="31" spans="1:6" ht="18.75">
      <c r="A31" s="116" t="s">
        <v>11</v>
      </c>
      <c r="B31" s="120">
        <v>111</v>
      </c>
      <c r="C31" s="120">
        <v>211</v>
      </c>
      <c r="D31" s="5">
        <f t="shared" si="0"/>
        <v>0</v>
      </c>
      <c r="E31" s="2">
        <v>0</v>
      </c>
      <c r="F31" s="2">
        <v>0</v>
      </c>
    </row>
    <row r="32" spans="1:6" ht="75">
      <c r="A32" s="116" t="s">
        <v>12</v>
      </c>
      <c r="B32" s="120">
        <v>112</v>
      </c>
      <c r="C32" s="120">
        <v>212</v>
      </c>
      <c r="D32" s="5">
        <f t="shared" si="0"/>
        <v>0</v>
      </c>
      <c r="E32" s="2">
        <v>0</v>
      </c>
      <c r="F32" s="2">
        <v>0</v>
      </c>
    </row>
    <row r="33" spans="1:6" ht="56.25">
      <c r="A33" s="116" t="s">
        <v>13</v>
      </c>
      <c r="B33" s="120">
        <v>119</v>
      </c>
      <c r="C33" s="120">
        <v>213</v>
      </c>
      <c r="D33" s="5">
        <f t="shared" si="0"/>
        <v>0</v>
      </c>
      <c r="E33" s="2">
        <v>0</v>
      </c>
      <c r="F33" s="2">
        <v>0</v>
      </c>
    </row>
    <row r="34" spans="1:6" ht="93.75">
      <c r="A34" s="116" t="s">
        <v>201</v>
      </c>
      <c r="B34" s="120" t="s">
        <v>5</v>
      </c>
      <c r="C34" s="120">
        <v>214</v>
      </c>
      <c r="D34" s="5">
        <f>E34+F34</f>
        <v>0</v>
      </c>
      <c r="E34" s="2">
        <f>E35+E36</f>
        <v>0</v>
      </c>
      <c r="F34" s="2">
        <f>F35+F36</f>
        <v>0</v>
      </c>
    </row>
    <row r="35" spans="1:6" ht="18.75">
      <c r="A35" s="157" t="s">
        <v>6</v>
      </c>
      <c r="B35" s="120">
        <v>112</v>
      </c>
      <c r="C35" s="120">
        <v>214</v>
      </c>
      <c r="D35" s="5">
        <f t="shared" si="0"/>
        <v>0</v>
      </c>
      <c r="E35" s="2"/>
      <c r="F35" s="2"/>
    </row>
    <row r="36" spans="1:6" ht="18" customHeight="1">
      <c r="A36" s="158"/>
      <c r="B36" s="120">
        <v>244</v>
      </c>
      <c r="C36" s="120">
        <v>214</v>
      </c>
      <c r="D36" s="5">
        <v>0</v>
      </c>
      <c r="E36" s="2"/>
      <c r="F36" s="2"/>
    </row>
    <row r="37" spans="1:6" ht="37.5">
      <c r="A37" s="116" t="s">
        <v>14</v>
      </c>
      <c r="B37" s="120" t="s">
        <v>5</v>
      </c>
      <c r="C37" s="120">
        <v>220</v>
      </c>
      <c r="D37" s="5">
        <f t="shared" si="0"/>
        <v>25000</v>
      </c>
      <c r="E37" s="2">
        <f>E39+E40+E43+E50+E51+E54+E60</f>
        <v>25000</v>
      </c>
      <c r="F37" s="2">
        <f>F39+F40+F43+F50+F51+F54+F60</f>
        <v>0</v>
      </c>
    </row>
    <row r="38" spans="1:6" ht="18.75">
      <c r="A38" s="116" t="s">
        <v>9</v>
      </c>
      <c r="B38" s="120"/>
      <c r="C38" s="120"/>
      <c r="D38" s="5"/>
      <c r="E38" s="2"/>
      <c r="F38" s="2"/>
    </row>
    <row r="39" spans="1:6" ht="18.75">
      <c r="A39" s="116" t="s">
        <v>15</v>
      </c>
      <c r="B39" s="120">
        <v>244</v>
      </c>
      <c r="C39" s="120">
        <v>221</v>
      </c>
      <c r="D39" s="5">
        <f t="shared" si="0"/>
        <v>20000</v>
      </c>
      <c r="E39" s="2">
        <v>20000</v>
      </c>
      <c r="F39" s="2"/>
    </row>
    <row r="40" spans="1:6" ht="37.5">
      <c r="A40" s="116" t="s">
        <v>16</v>
      </c>
      <c r="B40" s="120" t="s">
        <v>5</v>
      </c>
      <c r="C40" s="120">
        <v>222</v>
      </c>
      <c r="D40" s="5">
        <f t="shared" si="0"/>
        <v>0</v>
      </c>
      <c r="E40" s="2">
        <f>E41+E42</f>
        <v>0</v>
      </c>
      <c r="F40" s="2">
        <f>F41+F42</f>
        <v>0</v>
      </c>
    </row>
    <row r="41" spans="1:6" ht="22.9" customHeight="1">
      <c r="A41" s="151" t="s">
        <v>6</v>
      </c>
      <c r="B41" s="120">
        <v>112</v>
      </c>
      <c r="C41" s="120">
        <v>222</v>
      </c>
      <c r="D41" s="5">
        <f t="shared" si="0"/>
        <v>0</v>
      </c>
      <c r="E41" s="2"/>
      <c r="F41" s="2"/>
    </row>
    <row r="42" spans="1:6" ht="18.75">
      <c r="A42" s="151"/>
      <c r="B42" s="120">
        <v>244</v>
      </c>
      <c r="C42" s="120">
        <v>222</v>
      </c>
      <c r="D42" s="5">
        <f t="shared" si="0"/>
        <v>0</v>
      </c>
      <c r="E42" s="2"/>
      <c r="F42" s="2"/>
    </row>
    <row r="43" spans="1:6" ht="37.5">
      <c r="A43" s="116" t="s">
        <v>17</v>
      </c>
      <c r="B43" s="120" t="s">
        <v>5</v>
      </c>
      <c r="C43" s="120">
        <v>223</v>
      </c>
      <c r="D43" s="5">
        <f t="shared" si="0"/>
        <v>0</v>
      </c>
      <c r="E43" s="2">
        <f>E45+E46+E47+E48+E49</f>
        <v>0</v>
      </c>
      <c r="F43" s="2">
        <f>F45+F46+F47+F48+F49</f>
        <v>0</v>
      </c>
    </row>
    <row r="44" spans="1:6" ht="18.75">
      <c r="A44" s="116" t="s">
        <v>6</v>
      </c>
      <c r="B44" s="120"/>
      <c r="C44" s="120"/>
      <c r="D44" s="5"/>
      <c r="E44" s="2"/>
      <c r="F44" s="2"/>
    </row>
    <row r="45" spans="1:6" ht="56.25">
      <c r="A45" s="116" t="s">
        <v>18</v>
      </c>
      <c r="B45" s="120">
        <v>244</v>
      </c>
      <c r="C45" s="120">
        <v>223</v>
      </c>
      <c r="D45" s="5">
        <f t="shared" si="0"/>
        <v>0</v>
      </c>
      <c r="E45" s="2">
        <v>0</v>
      </c>
      <c r="F45" s="2">
        <v>0</v>
      </c>
    </row>
    <row r="46" spans="1:6" ht="37.5">
      <c r="A46" s="116" t="s">
        <v>19</v>
      </c>
      <c r="B46" s="120">
        <v>244</v>
      </c>
      <c r="C46" s="120">
        <v>223</v>
      </c>
      <c r="D46" s="5">
        <f t="shared" si="0"/>
        <v>0</v>
      </c>
      <c r="E46" s="2">
        <v>0</v>
      </c>
      <c r="F46" s="2">
        <v>0</v>
      </c>
    </row>
    <row r="47" spans="1:6" ht="63" customHeight="1">
      <c r="A47" s="116" t="s">
        <v>20</v>
      </c>
      <c r="B47" s="120">
        <v>244</v>
      </c>
      <c r="C47" s="120">
        <v>223</v>
      </c>
      <c r="D47" s="5">
        <f t="shared" si="0"/>
        <v>0</v>
      </c>
      <c r="E47" s="2">
        <v>0</v>
      </c>
      <c r="F47" s="2">
        <v>0</v>
      </c>
    </row>
    <row r="48" spans="1:6" ht="75">
      <c r="A48" s="116" t="s">
        <v>21</v>
      </c>
      <c r="B48" s="120">
        <v>244</v>
      </c>
      <c r="C48" s="120">
        <v>223</v>
      </c>
      <c r="D48" s="5">
        <f t="shared" si="0"/>
        <v>0</v>
      </c>
      <c r="E48" s="2">
        <v>0</v>
      </c>
      <c r="F48" s="2">
        <v>0</v>
      </c>
    </row>
    <row r="49" spans="1:6" ht="56.25">
      <c r="A49" s="116" t="s">
        <v>22</v>
      </c>
      <c r="B49" s="120">
        <v>244</v>
      </c>
      <c r="C49" s="120">
        <v>223</v>
      </c>
      <c r="D49" s="5">
        <f t="shared" si="0"/>
        <v>0</v>
      </c>
      <c r="E49" s="2">
        <v>0</v>
      </c>
      <c r="F49" s="2">
        <v>0</v>
      </c>
    </row>
    <row r="50" spans="1:6" ht="168.75">
      <c r="A50" s="116" t="s">
        <v>23</v>
      </c>
      <c r="B50" s="120">
        <v>244</v>
      </c>
      <c r="C50" s="120">
        <v>224</v>
      </c>
      <c r="D50" s="5">
        <f t="shared" si="0"/>
        <v>0</v>
      </c>
      <c r="E50" s="2">
        <v>0</v>
      </c>
      <c r="F50" s="2">
        <v>0</v>
      </c>
    </row>
    <row r="51" spans="1:6" ht="56.25">
      <c r="A51" s="116" t="s">
        <v>24</v>
      </c>
      <c r="B51" s="120" t="s">
        <v>5</v>
      </c>
      <c r="C51" s="120">
        <v>225</v>
      </c>
      <c r="D51" s="2">
        <f>D52+D53</f>
        <v>0</v>
      </c>
      <c r="E51" s="2">
        <f>E52+E53</f>
        <v>0</v>
      </c>
      <c r="F51" s="2">
        <f>F52+F53</f>
        <v>0</v>
      </c>
    </row>
    <row r="52" spans="1:6" ht="18.75">
      <c r="A52" s="151" t="s">
        <v>6</v>
      </c>
      <c r="B52" s="120">
        <v>243</v>
      </c>
      <c r="C52" s="120">
        <v>225</v>
      </c>
      <c r="D52" s="5">
        <f t="shared" si="0"/>
        <v>0</v>
      </c>
      <c r="E52" s="2">
        <v>0</v>
      </c>
      <c r="F52" s="2">
        <v>0</v>
      </c>
    </row>
    <row r="53" spans="1:6" ht="18.75">
      <c r="A53" s="151"/>
      <c r="B53" s="120">
        <v>244</v>
      </c>
      <c r="C53" s="120">
        <v>225</v>
      </c>
      <c r="D53" s="5">
        <f t="shared" si="0"/>
        <v>0</v>
      </c>
      <c r="E53" s="2">
        <v>0</v>
      </c>
      <c r="F53" s="2">
        <v>0</v>
      </c>
    </row>
    <row r="54" spans="1:6" ht="37.5">
      <c r="A54" s="116" t="s">
        <v>58</v>
      </c>
      <c r="B54" s="120" t="s">
        <v>5</v>
      </c>
      <c r="C54" s="120">
        <v>226</v>
      </c>
      <c r="D54" s="5">
        <f t="shared" si="0"/>
        <v>5000</v>
      </c>
      <c r="E54" s="2">
        <f>E55+E56+E58+E59+E57</f>
        <v>5000</v>
      </c>
      <c r="F54" s="2">
        <f>F55+F56+F58+F59+F57</f>
        <v>0</v>
      </c>
    </row>
    <row r="55" spans="1:6" ht="18.75">
      <c r="A55" s="151" t="s">
        <v>6</v>
      </c>
      <c r="B55" s="120">
        <v>112</v>
      </c>
      <c r="C55" s="120">
        <v>226</v>
      </c>
      <c r="D55" s="5">
        <f t="shared" si="0"/>
        <v>0</v>
      </c>
      <c r="E55" s="2">
        <v>0</v>
      </c>
      <c r="F55" s="2">
        <v>0</v>
      </c>
    </row>
    <row r="56" spans="1:6" ht="18.75">
      <c r="A56" s="151"/>
      <c r="B56" s="120">
        <v>113</v>
      </c>
      <c r="C56" s="120">
        <v>226</v>
      </c>
      <c r="D56" s="5">
        <f t="shared" si="0"/>
        <v>0</v>
      </c>
      <c r="E56" s="2">
        <v>0</v>
      </c>
      <c r="F56" s="2">
        <v>0</v>
      </c>
    </row>
    <row r="57" spans="1:6" ht="18.75">
      <c r="A57" s="151"/>
      <c r="B57" s="120">
        <v>119</v>
      </c>
      <c r="C57" s="120">
        <v>226</v>
      </c>
      <c r="D57" s="5">
        <f t="shared" si="0"/>
        <v>0</v>
      </c>
      <c r="E57" s="2">
        <v>0</v>
      </c>
      <c r="F57" s="2">
        <v>0</v>
      </c>
    </row>
    <row r="58" spans="1:6" ht="18.75">
      <c r="A58" s="151"/>
      <c r="B58" s="120">
        <v>243</v>
      </c>
      <c r="C58" s="120">
        <v>226</v>
      </c>
      <c r="D58" s="5">
        <f t="shared" si="0"/>
        <v>0</v>
      </c>
      <c r="E58" s="2">
        <v>0</v>
      </c>
      <c r="F58" s="2">
        <v>0</v>
      </c>
    </row>
    <row r="59" spans="1:6" ht="18.75">
      <c r="A59" s="151"/>
      <c r="B59" s="120">
        <v>244</v>
      </c>
      <c r="C59" s="120">
        <v>226</v>
      </c>
      <c r="D59" s="5">
        <f t="shared" si="0"/>
        <v>5000</v>
      </c>
      <c r="E59" s="2">
        <v>5000</v>
      </c>
      <c r="F59" s="2"/>
    </row>
    <row r="60" spans="1:6" ht="18.75">
      <c r="A60" s="116" t="s">
        <v>25</v>
      </c>
      <c r="B60" s="120">
        <v>244</v>
      </c>
      <c r="C60" s="120">
        <v>227</v>
      </c>
      <c r="D60" s="5">
        <f t="shared" si="0"/>
        <v>0</v>
      </c>
      <c r="E60" s="2">
        <v>0</v>
      </c>
      <c r="F60" s="2">
        <v>0</v>
      </c>
    </row>
    <row r="61" spans="1:6" ht="37.5">
      <c r="A61" s="116" t="s">
        <v>26</v>
      </c>
      <c r="B61" s="120" t="s">
        <v>5</v>
      </c>
      <c r="C61" s="120">
        <v>260</v>
      </c>
      <c r="D61" s="5">
        <f t="shared" si="0"/>
        <v>0</v>
      </c>
      <c r="E61" s="2">
        <f>E62+E63+E66</f>
        <v>0</v>
      </c>
      <c r="F61" s="2">
        <f>F62+F63+F66</f>
        <v>0</v>
      </c>
    </row>
    <row r="62" spans="1:6" ht="112.5">
      <c r="A62" s="116" t="s">
        <v>27</v>
      </c>
      <c r="B62" s="120">
        <v>321</v>
      </c>
      <c r="C62" s="120">
        <v>264</v>
      </c>
      <c r="D62" s="5">
        <f t="shared" si="0"/>
        <v>0</v>
      </c>
      <c r="E62" s="2">
        <v>0</v>
      </c>
      <c r="F62" s="2">
        <v>0</v>
      </c>
    </row>
    <row r="63" spans="1:6" ht="93.75">
      <c r="A63" s="116" t="s">
        <v>28</v>
      </c>
      <c r="B63" s="120" t="s">
        <v>5</v>
      </c>
      <c r="C63" s="120">
        <v>266</v>
      </c>
      <c r="D63" s="5">
        <f t="shared" si="0"/>
        <v>0</v>
      </c>
      <c r="E63" s="2">
        <f>E64+E65</f>
        <v>0</v>
      </c>
      <c r="F63" s="2">
        <f>F64+F65</f>
        <v>0</v>
      </c>
    </row>
    <row r="64" spans="1:6" ht="18.75">
      <c r="A64" s="151" t="s">
        <v>6</v>
      </c>
      <c r="B64" s="120">
        <v>111</v>
      </c>
      <c r="C64" s="120">
        <v>266</v>
      </c>
      <c r="D64" s="5">
        <f t="shared" si="0"/>
        <v>0</v>
      </c>
      <c r="E64" s="2">
        <v>0</v>
      </c>
      <c r="F64" s="2">
        <v>0</v>
      </c>
    </row>
    <row r="65" spans="1:6" ht="18.75">
      <c r="A65" s="151"/>
      <c r="B65" s="120">
        <v>112</v>
      </c>
      <c r="C65" s="120">
        <v>266</v>
      </c>
      <c r="D65" s="5">
        <f t="shared" si="0"/>
        <v>0</v>
      </c>
      <c r="E65" s="2">
        <v>0</v>
      </c>
      <c r="F65" s="2">
        <v>0</v>
      </c>
    </row>
    <row r="66" spans="1:6" ht="75">
      <c r="A66" s="116" t="s">
        <v>29</v>
      </c>
      <c r="B66" s="120">
        <v>112</v>
      </c>
      <c r="C66" s="120">
        <v>267</v>
      </c>
      <c r="D66" s="5">
        <f t="shared" si="0"/>
        <v>0</v>
      </c>
      <c r="E66" s="2">
        <v>0</v>
      </c>
      <c r="F66" s="2">
        <v>0</v>
      </c>
    </row>
    <row r="67" spans="1:6" ht="18.75">
      <c r="A67" s="116" t="s">
        <v>30</v>
      </c>
      <c r="B67" s="120" t="s">
        <v>5</v>
      </c>
      <c r="C67" s="120">
        <v>290</v>
      </c>
      <c r="D67" s="5">
        <f t="shared" si="0"/>
        <v>0</v>
      </c>
      <c r="E67" s="2">
        <f>E69+E73+E74+E75+E76+E82</f>
        <v>0</v>
      </c>
      <c r="F67" s="2">
        <f>F69+F73+F74+F75+F76+F82</f>
        <v>0</v>
      </c>
    </row>
    <row r="68" spans="1:6" ht="18.75">
      <c r="A68" s="116" t="s">
        <v>9</v>
      </c>
      <c r="B68" s="120"/>
      <c r="C68" s="120"/>
      <c r="D68" s="5">
        <f t="shared" si="0"/>
        <v>0</v>
      </c>
      <c r="E68" s="2">
        <v>0</v>
      </c>
      <c r="F68" s="2">
        <v>0</v>
      </c>
    </row>
    <row r="69" spans="1:6" ht="37.5">
      <c r="A69" s="116" t="s">
        <v>31</v>
      </c>
      <c r="B69" s="120" t="s">
        <v>5</v>
      </c>
      <c r="C69" s="120">
        <v>291</v>
      </c>
      <c r="D69" s="5">
        <f t="shared" si="0"/>
        <v>0</v>
      </c>
      <c r="E69" s="2">
        <f>E70+E71+E72</f>
        <v>0</v>
      </c>
      <c r="F69" s="2">
        <f>F70+F71+F72</f>
        <v>0</v>
      </c>
    </row>
    <row r="70" spans="1:6" ht="18.75">
      <c r="A70" s="151" t="s">
        <v>6</v>
      </c>
      <c r="B70" s="120">
        <v>851</v>
      </c>
      <c r="C70" s="120">
        <v>291</v>
      </c>
      <c r="D70" s="5">
        <f t="shared" si="0"/>
        <v>0</v>
      </c>
      <c r="E70" s="2">
        <v>0</v>
      </c>
      <c r="F70" s="2">
        <v>0</v>
      </c>
    </row>
    <row r="71" spans="1:6" ht="18.75">
      <c r="A71" s="151"/>
      <c r="B71" s="120">
        <v>852</v>
      </c>
      <c r="C71" s="120">
        <v>291</v>
      </c>
      <c r="D71" s="5">
        <f t="shared" si="0"/>
        <v>0</v>
      </c>
      <c r="E71" s="2">
        <v>0</v>
      </c>
      <c r="F71" s="2">
        <v>0</v>
      </c>
    </row>
    <row r="72" spans="1:6" ht="18.75">
      <c r="A72" s="151"/>
      <c r="B72" s="120">
        <v>853</v>
      </c>
      <c r="C72" s="120">
        <v>291</v>
      </c>
      <c r="D72" s="5">
        <f t="shared" si="0"/>
        <v>0</v>
      </c>
      <c r="E72" s="2">
        <v>0</v>
      </c>
      <c r="F72" s="2">
        <v>0</v>
      </c>
    </row>
    <row r="73" spans="1:6" ht="112.5">
      <c r="A73" s="116" t="s">
        <v>32</v>
      </c>
      <c r="B73" s="120">
        <v>853</v>
      </c>
      <c r="C73" s="120">
        <v>292</v>
      </c>
      <c r="D73" s="5">
        <f t="shared" ref="D73:D102" si="1">E73+F73</f>
        <v>0</v>
      </c>
      <c r="E73" s="2">
        <v>0</v>
      </c>
      <c r="F73" s="2">
        <v>0</v>
      </c>
    </row>
    <row r="74" spans="1:6" ht="131.25">
      <c r="A74" s="116" t="s">
        <v>33</v>
      </c>
      <c r="B74" s="120">
        <v>853</v>
      </c>
      <c r="C74" s="120">
        <v>293</v>
      </c>
      <c r="D74" s="5">
        <f t="shared" si="1"/>
        <v>0</v>
      </c>
      <c r="E74" s="2">
        <v>0</v>
      </c>
      <c r="F74" s="2">
        <v>0</v>
      </c>
    </row>
    <row r="75" spans="1:6" ht="56.25">
      <c r="A75" s="116" t="s">
        <v>158</v>
      </c>
      <c r="B75" s="120">
        <v>853</v>
      </c>
      <c r="C75" s="120">
        <v>295</v>
      </c>
      <c r="D75" s="5">
        <f t="shared" si="1"/>
        <v>0</v>
      </c>
      <c r="E75" s="2">
        <v>0</v>
      </c>
      <c r="F75" s="2">
        <v>0</v>
      </c>
    </row>
    <row r="76" spans="1:6" ht="56.25">
      <c r="A76" s="116" t="s">
        <v>34</v>
      </c>
      <c r="B76" s="120" t="s">
        <v>5</v>
      </c>
      <c r="C76" s="120">
        <v>296</v>
      </c>
      <c r="D76" s="5">
        <f t="shared" si="1"/>
        <v>0</v>
      </c>
      <c r="E76" s="2">
        <f>E77+E78+E79+E80+E81</f>
        <v>0</v>
      </c>
      <c r="F76" s="2">
        <f>F77+F78+F79+F80+F81</f>
        <v>0</v>
      </c>
    </row>
    <row r="77" spans="1:6" ht="18.75">
      <c r="A77" s="151" t="s">
        <v>6</v>
      </c>
      <c r="B77" s="120">
        <v>244</v>
      </c>
      <c r="C77" s="120">
        <v>296</v>
      </c>
      <c r="D77" s="5">
        <f t="shared" si="1"/>
        <v>0</v>
      </c>
      <c r="E77" s="2">
        <v>0</v>
      </c>
      <c r="F77" s="2">
        <v>0</v>
      </c>
    </row>
    <row r="78" spans="1:6" ht="18.75">
      <c r="A78" s="151"/>
      <c r="B78" s="120">
        <v>340</v>
      </c>
      <c r="C78" s="120">
        <v>296</v>
      </c>
      <c r="D78" s="5">
        <f t="shared" si="1"/>
        <v>0</v>
      </c>
      <c r="E78" s="2">
        <v>0</v>
      </c>
      <c r="F78" s="2">
        <v>0</v>
      </c>
    </row>
    <row r="79" spans="1:6" ht="18.75">
      <c r="A79" s="151"/>
      <c r="B79" s="120">
        <v>350</v>
      </c>
      <c r="C79" s="120">
        <v>296</v>
      </c>
      <c r="D79" s="5">
        <f t="shared" si="1"/>
        <v>0</v>
      </c>
      <c r="E79" s="2">
        <v>0</v>
      </c>
      <c r="F79" s="2">
        <v>0</v>
      </c>
    </row>
    <row r="80" spans="1:6" ht="18.75">
      <c r="A80" s="151"/>
      <c r="B80" s="120">
        <v>360</v>
      </c>
      <c r="C80" s="120">
        <v>296</v>
      </c>
      <c r="D80" s="5">
        <f t="shared" si="1"/>
        <v>0</v>
      </c>
      <c r="E80" s="2">
        <v>0</v>
      </c>
      <c r="F80" s="2">
        <v>0</v>
      </c>
    </row>
    <row r="81" spans="1:6" ht="18.75">
      <c r="A81" s="151"/>
      <c r="B81" s="120">
        <v>853</v>
      </c>
      <c r="C81" s="120">
        <v>296</v>
      </c>
      <c r="D81" s="5">
        <f t="shared" si="1"/>
        <v>0</v>
      </c>
      <c r="E81" s="2">
        <v>0</v>
      </c>
      <c r="F81" s="2">
        <v>0</v>
      </c>
    </row>
    <row r="82" spans="1:6" ht="20.25" customHeight="1">
      <c r="A82" s="116" t="s">
        <v>35</v>
      </c>
      <c r="B82" s="120" t="s">
        <v>5</v>
      </c>
      <c r="C82" s="120">
        <v>297</v>
      </c>
      <c r="D82" s="5">
        <f t="shared" si="1"/>
        <v>0</v>
      </c>
      <c r="E82" s="2">
        <f>E83+E84</f>
        <v>0</v>
      </c>
      <c r="F82" s="2">
        <f>F83+F84</f>
        <v>0</v>
      </c>
    </row>
    <row r="83" spans="1:6" ht="18.75">
      <c r="A83" s="151" t="s">
        <v>6</v>
      </c>
      <c r="B83" s="120">
        <v>244</v>
      </c>
      <c r="C83" s="120">
        <v>297</v>
      </c>
      <c r="D83" s="5">
        <f t="shared" si="1"/>
        <v>0</v>
      </c>
      <c r="E83" s="2">
        <v>0</v>
      </c>
      <c r="F83" s="2">
        <v>0</v>
      </c>
    </row>
    <row r="84" spans="1:6" ht="18.75">
      <c r="A84" s="151"/>
      <c r="B84" s="120">
        <v>853</v>
      </c>
      <c r="C84" s="120">
        <v>297</v>
      </c>
      <c r="D84" s="5">
        <f t="shared" si="1"/>
        <v>0</v>
      </c>
      <c r="E84" s="2">
        <v>0</v>
      </c>
      <c r="F84" s="2">
        <v>0</v>
      </c>
    </row>
    <row r="85" spans="1:6" ht="56.25">
      <c r="A85" s="116" t="s">
        <v>59</v>
      </c>
      <c r="B85" s="120" t="s">
        <v>5</v>
      </c>
      <c r="C85" s="120">
        <v>300</v>
      </c>
      <c r="D85" s="5">
        <f t="shared" si="1"/>
        <v>11000</v>
      </c>
      <c r="E85" s="2">
        <f>E87+E89+E88</f>
        <v>11000</v>
      </c>
      <c r="F85" s="2">
        <f>F87+F89+F88</f>
        <v>0</v>
      </c>
    </row>
    <row r="86" spans="1:6" ht="18.75">
      <c r="A86" s="116" t="s">
        <v>9</v>
      </c>
      <c r="B86" s="120"/>
      <c r="C86" s="120"/>
      <c r="D86" s="5"/>
      <c r="E86" s="2"/>
      <c r="F86" s="2"/>
    </row>
    <row r="87" spans="1:6" ht="56.25">
      <c r="A87" s="116" t="s">
        <v>36</v>
      </c>
      <c r="B87" s="120">
        <v>244</v>
      </c>
      <c r="C87" s="120">
        <v>310</v>
      </c>
      <c r="D87" s="5">
        <f t="shared" si="1"/>
        <v>0</v>
      </c>
      <c r="E87" s="2">
        <v>0</v>
      </c>
      <c r="F87" s="2">
        <v>0</v>
      </c>
    </row>
    <row r="88" spans="1:6" ht="75">
      <c r="A88" s="116" t="s">
        <v>68</v>
      </c>
      <c r="B88" s="120">
        <v>244</v>
      </c>
      <c r="C88" s="120">
        <v>320</v>
      </c>
      <c r="D88" s="5">
        <f t="shared" si="1"/>
        <v>0</v>
      </c>
      <c r="E88" s="2">
        <v>0</v>
      </c>
      <c r="F88" s="2">
        <v>0</v>
      </c>
    </row>
    <row r="89" spans="1:6" ht="75">
      <c r="A89" s="116" t="s">
        <v>60</v>
      </c>
      <c r="B89" s="120" t="s">
        <v>5</v>
      </c>
      <c r="C89" s="120">
        <v>340</v>
      </c>
      <c r="D89" s="5">
        <f t="shared" si="1"/>
        <v>11000</v>
      </c>
      <c r="E89" s="2">
        <f>E91+E92+E93+E94+E95+E96+E97</f>
        <v>11000</v>
      </c>
      <c r="F89" s="2">
        <f>F91+F92+F93+F94+F95+F96+F97</f>
        <v>0</v>
      </c>
    </row>
    <row r="90" spans="1:6" ht="18.75">
      <c r="A90" s="116" t="s">
        <v>6</v>
      </c>
      <c r="B90" s="120"/>
      <c r="C90" s="120"/>
      <c r="D90" s="5"/>
      <c r="E90" s="2"/>
      <c r="F90" s="2"/>
    </row>
    <row r="91" spans="1:6" ht="131.25">
      <c r="A91" s="116" t="s">
        <v>37</v>
      </c>
      <c r="B91" s="120">
        <v>244</v>
      </c>
      <c r="C91" s="120">
        <v>341</v>
      </c>
      <c r="D91" s="5">
        <f t="shared" si="1"/>
        <v>0</v>
      </c>
      <c r="E91" s="2">
        <v>0</v>
      </c>
      <c r="F91" s="2">
        <v>0</v>
      </c>
    </row>
    <row r="92" spans="1:6" ht="56.25">
      <c r="A92" s="116" t="s">
        <v>38</v>
      </c>
      <c r="B92" s="120">
        <v>244</v>
      </c>
      <c r="C92" s="120">
        <v>342</v>
      </c>
      <c r="D92" s="5">
        <f t="shared" si="1"/>
        <v>0</v>
      </c>
      <c r="E92" s="2">
        <v>0</v>
      </c>
      <c r="F92" s="2">
        <v>0</v>
      </c>
    </row>
    <row r="93" spans="1:6" ht="75">
      <c r="A93" s="116" t="s">
        <v>39</v>
      </c>
      <c r="B93" s="120">
        <v>244</v>
      </c>
      <c r="C93" s="120">
        <v>343</v>
      </c>
      <c r="D93" s="5">
        <f t="shared" si="1"/>
        <v>0</v>
      </c>
      <c r="E93" s="2">
        <v>0</v>
      </c>
      <c r="F93" s="2">
        <v>0</v>
      </c>
    </row>
    <row r="94" spans="1:6" ht="75">
      <c r="A94" s="116" t="s">
        <v>40</v>
      </c>
      <c r="B94" s="120">
        <v>244</v>
      </c>
      <c r="C94" s="120">
        <v>344</v>
      </c>
      <c r="D94" s="5">
        <f t="shared" si="1"/>
        <v>0</v>
      </c>
      <c r="E94" s="2">
        <v>0</v>
      </c>
      <c r="F94" s="2">
        <v>0</v>
      </c>
    </row>
    <row r="95" spans="1:6" ht="56.25">
      <c r="A95" s="116" t="s">
        <v>41</v>
      </c>
      <c r="B95" s="120">
        <v>244</v>
      </c>
      <c r="C95" s="120">
        <v>345</v>
      </c>
      <c r="D95" s="5">
        <f t="shared" si="1"/>
        <v>0</v>
      </c>
      <c r="E95" s="2">
        <v>0</v>
      </c>
      <c r="F95" s="2">
        <v>0</v>
      </c>
    </row>
    <row r="96" spans="1:6" ht="75">
      <c r="A96" s="116" t="s">
        <v>42</v>
      </c>
      <c r="B96" s="120">
        <v>244</v>
      </c>
      <c r="C96" s="120">
        <v>346</v>
      </c>
      <c r="D96" s="5">
        <f t="shared" si="1"/>
        <v>11000</v>
      </c>
      <c r="E96" s="2">
        <v>11000</v>
      </c>
      <c r="F96" s="2">
        <v>0</v>
      </c>
    </row>
    <row r="97" spans="1:6" ht="112.5">
      <c r="A97" s="116" t="s">
        <v>43</v>
      </c>
      <c r="B97" s="120">
        <v>244</v>
      </c>
      <c r="C97" s="120">
        <v>349</v>
      </c>
      <c r="D97" s="5">
        <f t="shared" si="1"/>
        <v>0</v>
      </c>
      <c r="E97" s="2">
        <v>0</v>
      </c>
      <c r="F97" s="2">
        <v>0</v>
      </c>
    </row>
    <row r="98" spans="1:6" ht="78" customHeight="1">
      <c r="A98" s="116" t="s">
        <v>67</v>
      </c>
      <c r="B98" s="120" t="s">
        <v>5</v>
      </c>
      <c r="C98" s="120" t="s">
        <v>5</v>
      </c>
      <c r="D98" s="5">
        <f t="shared" si="1"/>
        <v>0</v>
      </c>
      <c r="E98" s="2">
        <f>E100+E101+E102</f>
        <v>0</v>
      </c>
      <c r="F98" s="2">
        <f>F100+F101+F102</f>
        <v>0</v>
      </c>
    </row>
    <row r="99" spans="1:6" ht="78" customHeight="1">
      <c r="A99" s="116" t="s">
        <v>6</v>
      </c>
      <c r="B99" s="120"/>
      <c r="C99" s="120"/>
      <c r="D99" s="5"/>
      <c r="E99" s="2"/>
      <c r="F99" s="2"/>
    </row>
    <row r="100" spans="1:6" ht="78" customHeight="1">
      <c r="A100" s="116" t="s">
        <v>194</v>
      </c>
      <c r="B100" s="120">
        <v>180</v>
      </c>
      <c r="C100" s="120" t="s">
        <v>5</v>
      </c>
      <c r="D100" s="5">
        <f t="shared" si="1"/>
        <v>0</v>
      </c>
      <c r="E100" s="2">
        <v>0</v>
      </c>
      <c r="F100" s="2">
        <v>0</v>
      </c>
    </row>
    <row r="101" spans="1:6" ht="78" customHeight="1">
      <c r="A101" s="116" t="s">
        <v>195</v>
      </c>
      <c r="B101" s="120">
        <v>180</v>
      </c>
      <c r="C101" s="120" t="s">
        <v>5</v>
      </c>
      <c r="D101" s="5">
        <f t="shared" si="1"/>
        <v>0</v>
      </c>
      <c r="E101" s="2">
        <v>0</v>
      </c>
      <c r="F101" s="2">
        <v>0</v>
      </c>
    </row>
    <row r="102" spans="1:6" ht="78" customHeight="1" thickBot="1">
      <c r="A102" s="32" t="s">
        <v>196</v>
      </c>
      <c r="B102" s="33">
        <v>180</v>
      </c>
      <c r="C102" s="33" t="s">
        <v>5</v>
      </c>
      <c r="D102" s="34">
        <f t="shared" si="1"/>
        <v>0</v>
      </c>
      <c r="E102" s="35">
        <v>0</v>
      </c>
      <c r="F102" s="35">
        <v>0</v>
      </c>
    </row>
    <row r="103" spans="1:6" ht="18.75">
      <c r="A103" s="15"/>
      <c r="B103" s="19"/>
      <c r="C103" s="19"/>
      <c r="D103" s="36"/>
      <c r="E103" s="36"/>
      <c r="F103" s="36"/>
    </row>
    <row r="104" spans="1:6">
      <c r="A104" s="11"/>
    </row>
    <row r="105" spans="1:6" ht="37.5">
      <c r="A105" s="29" t="s">
        <v>52</v>
      </c>
      <c r="B105" s="152"/>
      <c r="C105" s="152"/>
      <c r="D105" s="10"/>
      <c r="E105" s="152" t="s">
        <v>275</v>
      </c>
      <c r="F105" s="152"/>
    </row>
    <row r="106" spans="1:6" ht="18.75">
      <c r="A106" s="29"/>
      <c r="B106" s="159" t="s">
        <v>53</v>
      </c>
      <c r="C106" s="159"/>
      <c r="D106" s="10"/>
      <c r="E106" s="159" t="s">
        <v>54</v>
      </c>
      <c r="F106" s="159"/>
    </row>
    <row r="107" spans="1:6" ht="18.75">
      <c r="A107" s="29"/>
      <c r="B107" s="10"/>
      <c r="C107" s="10"/>
      <c r="D107" s="10"/>
      <c r="E107" s="10"/>
      <c r="F107" s="10"/>
    </row>
    <row r="108" spans="1:6" ht="37.5">
      <c r="A108" s="29" t="s">
        <v>55</v>
      </c>
      <c r="B108" s="152"/>
      <c r="C108" s="152"/>
      <c r="D108" s="10"/>
      <c r="E108" s="152" t="s">
        <v>276</v>
      </c>
      <c r="F108" s="152"/>
    </row>
    <row r="109" spans="1:6" ht="18.75">
      <c r="A109" s="29"/>
      <c r="B109" s="159" t="s">
        <v>53</v>
      </c>
      <c r="C109" s="159"/>
      <c r="D109" s="10"/>
      <c r="E109" s="159" t="s">
        <v>54</v>
      </c>
      <c r="F109" s="159"/>
    </row>
    <row r="110" spans="1:6" ht="18.75">
      <c r="A110" s="29"/>
      <c r="B110" s="117"/>
      <c r="C110" s="117"/>
      <c r="D110" s="10"/>
      <c r="E110" s="117"/>
      <c r="F110" s="117"/>
    </row>
    <row r="111" spans="1:6" ht="18.75">
      <c r="A111" s="29" t="s">
        <v>56</v>
      </c>
      <c r="B111" s="152"/>
      <c r="C111" s="152"/>
      <c r="D111" s="10"/>
      <c r="E111" s="152" t="s">
        <v>276</v>
      </c>
      <c r="F111" s="152"/>
    </row>
    <row r="112" spans="1:6" ht="18.75">
      <c r="A112" s="29"/>
      <c r="B112" s="159" t="s">
        <v>53</v>
      </c>
      <c r="C112" s="159"/>
      <c r="D112" s="10"/>
      <c r="E112" s="159" t="s">
        <v>54</v>
      </c>
      <c r="F112" s="159"/>
    </row>
    <row r="113" spans="1:10" ht="18.75">
      <c r="A113" s="29" t="s">
        <v>299</v>
      </c>
      <c r="B113" s="10"/>
      <c r="C113" s="10"/>
      <c r="D113" s="10"/>
      <c r="E113" s="10"/>
      <c r="F113" s="10"/>
    </row>
    <row r="114" spans="1:10" ht="18.75">
      <c r="A114" s="160" t="s">
        <v>44</v>
      </c>
      <c r="B114" s="160"/>
      <c r="C114" s="10"/>
      <c r="D114" s="10"/>
      <c r="E114" s="10"/>
      <c r="F114" s="10"/>
    </row>
    <row r="115" spans="1:10" ht="18.75">
      <c r="A115" s="161" t="s">
        <v>192</v>
      </c>
      <c r="B115" s="161"/>
      <c r="C115" s="161"/>
      <c r="D115" s="161"/>
      <c r="E115" s="161"/>
      <c r="F115" s="161"/>
    </row>
    <row r="116" spans="1:10" ht="45">
      <c r="A116" s="54" t="s">
        <v>235</v>
      </c>
      <c r="B116" s="57" t="s">
        <v>5</v>
      </c>
      <c r="C116" s="57" t="s">
        <v>5</v>
      </c>
      <c r="D116" s="5">
        <f>E116+F116</f>
        <v>0</v>
      </c>
      <c r="E116" s="2"/>
      <c r="F116" s="4"/>
      <c r="H116" s="71" t="s">
        <v>230</v>
      </c>
      <c r="I116" s="71" t="s">
        <v>231</v>
      </c>
      <c r="J116" s="71" t="s">
        <v>232</v>
      </c>
    </row>
    <row r="117" spans="1:10" ht="18.75">
      <c r="A117" s="54" t="s">
        <v>7</v>
      </c>
      <c r="B117" s="57" t="s">
        <v>5</v>
      </c>
      <c r="C117" s="57">
        <v>900</v>
      </c>
      <c r="D117" s="5">
        <f>E117+F117</f>
        <v>36000</v>
      </c>
      <c r="E117" s="2">
        <f>E120+E148+E162+E190</f>
        <v>36000</v>
      </c>
      <c r="F117" s="2">
        <f>F120+F148</f>
        <v>0</v>
      </c>
      <c r="H117" s="72">
        <f>E31+E32+E33+E35+E41+E55+E56+E57+E62+E64+E65+E66+E70+E71+E72+E73+E74+E75+E78+E79+E80+E81+E84</f>
        <v>0</v>
      </c>
      <c r="I117" s="72">
        <f>H117+D117</f>
        <v>36000</v>
      </c>
      <c r="J117" s="72">
        <f>I117-E25</f>
        <v>0</v>
      </c>
    </row>
    <row r="118" spans="1:10" ht="18.75">
      <c r="A118" s="54" t="s">
        <v>6</v>
      </c>
      <c r="B118" s="57"/>
      <c r="C118" s="57"/>
      <c r="D118" s="5"/>
      <c r="E118" s="2"/>
      <c r="F118" s="4"/>
    </row>
    <row r="119" spans="1:10" ht="18.75">
      <c r="A119" s="162" t="s">
        <v>200</v>
      </c>
      <c r="B119" s="163"/>
      <c r="C119" s="163"/>
      <c r="D119" s="163"/>
      <c r="E119" s="163"/>
      <c r="F119" s="164"/>
    </row>
    <row r="120" spans="1:10" ht="18.75">
      <c r="A120" s="54" t="s">
        <v>8</v>
      </c>
      <c r="B120" s="57" t="s">
        <v>5</v>
      </c>
      <c r="C120" s="57">
        <v>200</v>
      </c>
      <c r="D120" s="5">
        <f t="shared" ref="D120:D152" si="2">E120+F120</f>
        <v>0</v>
      </c>
      <c r="E120" s="2">
        <f>E122+E125+E144</f>
        <v>0</v>
      </c>
      <c r="F120" s="2">
        <f>F122+F125+F144</f>
        <v>0</v>
      </c>
    </row>
    <row r="121" spans="1:10" ht="18.75">
      <c r="A121" s="54" t="s">
        <v>9</v>
      </c>
      <c r="B121" s="57"/>
      <c r="C121" s="57"/>
      <c r="D121" s="5"/>
      <c r="E121" s="2"/>
      <c r="F121" s="2"/>
    </row>
    <row r="122" spans="1:10" ht="75">
      <c r="A122" s="54" t="s">
        <v>10</v>
      </c>
      <c r="B122" s="57" t="s">
        <v>5</v>
      </c>
      <c r="C122" s="57">
        <v>210</v>
      </c>
      <c r="D122" s="5">
        <f t="shared" si="2"/>
        <v>0</v>
      </c>
      <c r="E122" s="2">
        <f>E124</f>
        <v>0</v>
      </c>
      <c r="F122" s="2">
        <f>F124</f>
        <v>0</v>
      </c>
    </row>
    <row r="123" spans="1:10" ht="18.75">
      <c r="A123" s="54" t="s">
        <v>9</v>
      </c>
      <c r="B123" s="57"/>
      <c r="C123" s="57"/>
      <c r="D123" s="5"/>
      <c r="E123" s="2"/>
      <c r="F123" s="2"/>
    </row>
    <row r="124" spans="1:10" ht="93.75">
      <c r="A124" s="54" t="s">
        <v>201</v>
      </c>
      <c r="B124" s="57">
        <v>244</v>
      </c>
      <c r="C124" s="57">
        <v>214</v>
      </c>
      <c r="D124" s="5">
        <f>E124+F124</f>
        <v>0</v>
      </c>
      <c r="E124" s="2"/>
      <c r="F124" s="2"/>
    </row>
    <row r="125" spans="1:10" ht="37.5">
      <c r="A125" s="54" t="s">
        <v>14</v>
      </c>
      <c r="B125" s="57" t="s">
        <v>5</v>
      </c>
      <c r="C125" s="57">
        <v>220</v>
      </c>
      <c r="D125" s="5">
        <f t="shared" si="2"/>
        <v>0</v>
      </c>
      <c r="E125" s="2">
        <f>E127+E128+E129+E136+E137+E140+E143</f>
        <v>0</v>
      </c>
      <c r="F125" s="2">
        <f>F127+F128+F129+F136+F137+F140+F143</f>
        <v>0</v>
      </c>
    </row>
    <row r="126" spans="1:10" ht="18.75">
      <c r="A126" s="54" t="s">
        <v>9</v>
      </c>
      <c r="B126" s="57"/>
      <c r="C126" s="57"/>
      <c r="D126" s="5"/>
      <c r="E126" s="2"/>
      <c r="F126" s="2"/>
    </row>
    <row r="127" spans="1:10" ht="18.75">
      <c r="A127" s="54" t="s">
        <v>15</v>
      </c>
      <c r="B127" s="57">
        <v>244</v>
      </c>
      <c r="C127" s="57">
        <v>221</v>
      </c>
      <c r="D127" s="5">
        <f t="shared" si="2"/>
        <v>0</v>
      </c>
      <c r="E127" s="2"/>
      <c r="F127" s="2"/>
    </row>
    <row r="128" spans="1:10" ht="37.5">
      <c r="A128" s="54" t="s">
        <v>16</v>
      </c>
      <c r="B128" s="57">
        <v>244</v>
      </c>
      <c r="C128" s="57">
        <v>222</v>
      </c>
      <c r="D128" s="5">
        <f t="shared" si="2"/>
        <v>0</v>
      </c>
      <c r="E128" s="2"/>
      <c r="F128" s="2"/>
    </row>
    <row r="129" spans="1:6" ht="37.5">
      <c r="A129" s="54" t="s">
        <v>17</v>
      </c>
      <c r="B129" s="57" t="s">
        <v>5</v>
      </c>
      <c r="C129" s="57">
        <v>223</v>
      </c>
      <c r="D129" s="5">
        <f t="shared" si="2"/>
        <v>0</v>
      </c>
      <c r="E129" s="2">
        <f>E131+E132+E133+E134+E135</f>
        <v>0</v>
      </c>
      <c r="F129" s="2">
        <f>F131+F132+F133+F134+F135</f>
        <v>0</v>
      </c>
    </row>
    <row r="130" spans="1:6" ht="18.75">
      <c r="A130" s="54" t="s">
        <v>6</v>
      </c>
      <c r="B130" s="57"/>
      <c r="C130" s="57"/>
      <c r="D130" s="5"/>
      <c r="E130" s="2"/>
      <c r="F130" s="2"/>
    </row>
    <row r="131" spans="1:6" ht="56.25">
      <c r="A131" s="54" t="s">
        <v>18</v>
      </c>
      <c r="B131" s="57">
        <v>244</v>
      </c>
      <c r="C131" s="57">
        <v>223</v>
      </c>
      <c r="D131" s="5">
        <f t="shared" si="2"/>
        <v>0</v>
      </c>
      <c r="E131" s="2"/>
      <c r="F131" s="2"/>
    </row>
    <row r="132" spans="1:6" ht="37.5">
      <c r="A132" s="54" t="s">
        <v>19</v>
      </c>
      <c r="B132" s="57">
        <v>244</v>
      </c>
      <c r="C132" s="57">
        <v>223</v>
      </c>
      <c r="D132" s="5">
        <f t="shared" si="2"/>
        <v>0</v>
      </c>
      <c r="E132" s="2"/>
      <c r="F132" s="2"/>
    </row>
    <row r="133" spans="1:6" ht="75">
      <c r="A133" s="54" t="s">
        <v>20</v>
      </c>
      <c r="B133" s="57">
        <v>244</v>
      </c>
      <c r="C133" s="57">
        <v>223</v>
      </c>
      <c r="D133" s="5">
        <f t="shared" si="2"/>
        <v>0</v>
      </c>
      <c r="E133" s="2"/>
      <c r="F133" s="2"/>
    </row>
    <row r="134" spans="1:6" ht="75">
      <c r="A134" s="54" t="s">
        <v>21</v>
      </c>
      <c r="B134" s="57">
        <v>244</v>
      </c>
      <c r="C134" s="57">
        <v>223</v>
      </c>
      <c r="D134" s="5">
        <f t="shared" si="2"/>
        <v>0</v>
      </c>
      <c r="E134" s="2"/>
      <c r="F134" s="2"/>
    </row>
    <row r="135" spans="1:6" ht="56.25">
      <c r="A135" s="54" t="s">
        <v>22</v>
      </c>
      <c r="B135" s="57">
        <v>244</v>
      </c>
      <c r="C135" s="57">
        <v>223</v>
      </c>
      <c r="D135" s="5">
        <f t="shared" si="2"/>
        <v>0</v>
      </c>
      <c r="E135" s="2"/>
      <c r="F135" s="2"/>
    </row>
    <row r="136" spans="1:6" ht="168.75">
      <c r="A136" s="54" t="s">
        <v>23</v>
      </c>
      <c r="B136" s="57">
        <v>244</v>
      </c>
      <c r="C136" s="57">
        <v>224</v>
      </c>
      <c r="D136" s="5">
        <f t="shared" si="2"/>
        <v>0</v>
      </c>
      <c r="E136" s="2"/>
      <c r="F136" s="2"/>
    </row>
    <row r="137" spans="1:6" ht="56.25">
      <c r="A137" s="54" t="s">
        <v>24</v>
      </c>
      <c r="B137" s="57" t="s">
        <v>5</v>
      </c>
      <c r="C137" s="57">
        <v>225</v>
      </c>
      <c r="D137" s="2">
        <f>D138+D139</f>
        <v>0</v>
      </c>
      <c r="E137" s="2">
        <f>E138+E139</f>
        <v>0</v>
      </c>
      <c r="F137" s="2">
        <f>F138+F139</f>
        <v>0</v>
      </c>
    </row>
    <row r="138" spans="1:6" ht="18.75">
      <c r="A138" s="151" t="s">
        <v>6</v>
      </c>
      <c r="B138" s="57">
        <v>243</v>
      </c>
      <c r="C138" s="57">
        <v>225</v>
      </c>
      <c r="D138" s="5">
        <f t="shared" si="2"/>
        <v>0</v>
      </c>
      <c r="E138" s="2"/>
      <c r="F138" s="2"/>
    </row>
    <row r="139" spans="1:6" ht="18.75">
      <c r="A139" s="151"/>
      <c r="B139" s="57">
        <v>244</v>
      </c>
      <c r="C139" s="57">
        <v>225</v>
      </c>
      <c r="D139" s="5">
        <f t="shared" si="2"/>
        <v>0</v>
      </c>
      <c r="E139" s="2"/>
      <c r="F139" s="2"/>
    </row>
    <row r="140" spans="1:6" ht="37.5">
      <c r="A140" s="54" t="s">
        <v>58</v>
      </c>
      <c r="B140" s="57" t="s">
        <v>5</v>
      </c>
      <c r="C140" s="57">
        <v>226</v>
      </c>
      <c r="D140" s="5">
        <f t="shared" si="2"/>
        <v>0</v>
      </c>
      <c r="E140" s="2">
        <f>E141+E142</f>
        <v>0</v>
      </c>
      <c r="F140" s="2">
        <f>F141+F142</f>
        <v>0</v>
      </c>
    </row>
    <row r="141" spans="1:6" ht="18.75">
      <c r="A141" s="151" t="s">
        <v>6</v>
      </c>
      <c r="B141" s="57">
        <v>243</v>
      </c>
      <c r="C141" s="57">
        <v>226</v>
      </c>
      <c r="D141" s="5">
        <f t="shared" si="2"/>
        <v>0</v>
      </c>
      <c r="E141" s="2"/>
      <c r="F141" s="2"/>
    </row>
    <row r="142" spans="1:6" ht="18.75">
      <c r="A142" s="151"/>
      <c r="B142" s="57">
        <v>244</v>
      </c>
      <c r="C142" s="57">
        <v>226</v>
      </c>
      <c r="D142" s="5">
        <f t="shared" si="2"/>
        <v>0</v>
      </c>
      <c r="E142" s="2"/>
      <c r="F142" s="2"/>
    </row>
    <row r="143" spans="1:6" ht="18.75">
      <c r="A143" s="54" t="s">
        <v>25</v>
      </c>
      <c r="B143" s="57">
        <v>244</v>
      </c>
      <c r="C143" s="57">
        <v>227</v>
      </c>
      <c r="D143" s="5">
        <f t="shared" si="2"/>
        <v>0</v>
      </c>
      <c r="E143" s="2"/>
      <c r="F143" s="2"/>
    </row>
    <row r="144" spans="1:6" ht="18.75">
      <c r="A144" s="54" t="s">
        <v>30</v>
      </c>
      <c r="B144" s="57" t="s">
        <v>5</v>
      </c>
      <c r="C144" s="57">
        <v>290</v>
      </c>
      <c r="D144" s="5">
        <f t="shared" si="2"/>
        <v>0</v>
      </c>
      <c r="E144" s="2">
        <f>E146+E147</f>
        <v>0</v>
      </c>
      <c r="F144" s="2">
        <f>F146+F147</f>
        <v>0</v>
      </c>
    </row>
    <row r="145" spans="1:6" ht="18.75">
      <c r="A145" s="54" t="s">
        <v>9</v>
      </c>
      <c r="B145" s="57"/>
      <c r="C145" s="57"/>
      <c r="D145" s="5">
        <f t="shared" si="2"/>
        <v>0</v>
      </c>
      <c r="E145" s="2"/>
      <c r="F145" s="2"/>
    </row>
    <row r="146" spans="1:6" ht="56.25">
      <c r="A146" s="54" t="s">
        <v>34</v>
      </c>
      <c r="B146" s="57">
        <v>244</v>
      </c>
      <c r="C146" s="57">
        <v>296</v>
      </c>
      <c r="D146" s="5">
        <f t="shared" si="2"/>
        <v>0</v>
      </c>
      <c r="E146" s="2"/>
      <c r="F146" s="2"/>
    </row>
    <row r="147" spans="1:6" ht="56.25">
      <c r="A147" s="54" t="s">
        <v>35</v>
      </c>
      <c r="B147" s="57">
        <v>244</v>
      </c>
      <c r="C147" s="57">
        <v>297</v>
      </c>
      <c r="D147" s="5">
        <f t="shared" si="2"/>
        <v>0</v>
      </c>
      <c r="E147" s="2"/>
      <c r="F147" s="2"/>
    </row>
    <row r="148" spans="1:6" ht="56.25">
      <c r="A148" s="54" t="s">
        <v>59</v>
      </c>
      <c r="B148" s="57" t="s">
        <v>5</v>
      </c>
      <c r="C148" s="57">
        <v>300</v>
      </c>
      <c r="D148" s="5">
        <f t="shared" si="2"/>
        <v>0</v>
      </c>
      <c r="E148" s="2">
        <f>E150+E152+E151</f>
        <v>0</v>
      </c>
      <c r="F148" s="2">
        <f>F150+F152+F151</f>
        <v>0</v>
      </c>
    </row>
    <row r="149" spans="1:6" ht="18.75">
      <c r="A149" s="54" t="s">
        <v>9</v>
      </c>
      <c r="B149" s="57"/>
      <c r="C149" s="57"/>
      <c r="D149" s="5"/>
      <c r="E149" s="2"/>
      <c r="F149" s="2"/>
    </row>
    <row r="150" spans="1:6" ht="56.25">
      <c r="A150" s="54" t="s">
        <v>36</v>
      </c>
      <c r="B150" s="57">
        <v>244</v>
      </c>
      <c r="C150" s="57">
        <v>310</v>
      </c>
      <c r="D150" s="5">
        <f t="shared" si="2"/>
        <v>0</v>
      </c>
      <c r="E150" s="2"/>
      <c r="F150" s="2"/>
    </row>
    <row r="151" spans="1:6" ht="75">
      <c r="A151" s="54" t="s">
        <v>68</v>
      </c>
      <c r="B151" s="57">
        <v>244</v>
      </c>
      <c r="C151" s="57">
        <v>320</v>
      </c>
      <c r="D151" s="5">
        <f t="shared" si="2"/>
        <v>0</v>
      </c>
      <c r="E151" s="2"/>
      <c r="F151" s="2"/>
    </row>
    <row r="152" spans="1:6" ht="75">
      <c r="A152" s="54" t="s">
        <v>60</v>
      </c>
      <c r="B152" s="57" t="s">
        <v>5</v>
      </c>
      <c r="C152" s="57">
        <v>340</v>
      </c>
      <c r="D152" s="5">
        <f t="shared" si="2"/>
        <v>0</v>
      </c>
      <c r="E152" s="2">
        <f>E154+E155+E156+E157+E158+E159+E160</f>
        <v>0</v>
      </c>
      <c r="F152" s="2">
        <f>F154+F155+F156+F157+F158+F159+F160</f>
        <v>0</v>
      </c>
    </row>
    <row r="153" spans="1:6" ht="18.75">
      <c r="A153" s="54" t="s">
        <v>6</v>
      </c>
      <c r="B153" s="57"/>
      <c r="C153" s="57"/>
      <c r="D153" s="5"/>
      <c r="E153" s="2"/>
      <c r="F153" s="2"/>
    </row>
    <row r="154" spans="1:6" ht="131.25">
      <c r="A154" s="54" t="s">
        <v>37</v>
      </c>
      <c r="B154" s="57">
        <v>244</v>
      </c>
      <c r="C154" s="57">
        <v>341</v>
      </c>
      <c r="D154" s="5">
        <f t="shared" ref="D154:D160" si="3">E154+F154</f>
        <v>0</v>
      </c>
      <c r="E154" s="2"/>
      <c r="F154" s="2"/>
    </row>
    <row r="155" spans="1:6" ht="56.25">
      <c r="A155" s="54" t="s">
        <v>38</v>
      </c>
      <c r="B155" s="57">
        <v>244</v>
      </c>
      <c r="C155" s="57">
        <v>342</v>
      </c>
      <c r="D155" s="5">
        <f t="shared" si="3"/>
        <v>0</v>
      </c>
      <c r="E155" s="2"/>
      <c r="F155" s="2"/>
    </row>
    <row r="156" spans="1:6" ht="75">
      <c r="A156" s="54" t="s">
        <v>39</v>
      </c>
      <c r="B156" s="57">
        <v>244</v>
      </c>
      <c r="C156" s="57">
        <v>343</v>
      </c>
      <c r="D156" s="5">
        <f t="shared" si="3"/>
        <v>0</v>
      </c>
      <c r="E156" s="2"/>
      <c r="F156" s="2"/>
    </row>
    <row r="157" spans="1:6" ht="75">
      <c r="A157" s="54" t="s">
        <v>40</v>
      </c>
      <c r="B157" s="57">
        <v>244</v>
      </c>
      <c r="C157" s="57">
        <v>344</v>
      </c>
      <c r="D157" s="5">
        <f t="shared" si="3"/>
        <v>0</v>
      </c>
      <c r="E157" s="2"/>
      <c r="F157" s="2"/>
    </row>
    <row r="158" spans="1:6" ht="56.25">
      <c r="A158" s="54" t="s">
        <v>41</v>
      </c>
      <c r="B158" s="57">
        <v>244</v>
      </c>
      <c r="C158" s="57">
        <v>345</v>
      </c>
      <c r="D158" s="5">
        <f t="shared" si="3"/>
        <v>0</v>
      </c>
      <c r="E158" s="2"/>
      <c r="F158" s="2"/>
    </row>
    <row r="159" spans="1:6" ht="75">
      <c r="A159" s="54" t="s">
        <v>42</v>
      </c>
      <c r="B159" s="57">
        <v>244</v>
      </c>
      <c r="C159" s="57">
        <v>346</v>
      </c>
      <c r="D159" s="5">
        <f t="shared" si="3"/>
        <v>0</v>
      </c>
      <c r="E159" s="2"/>
      <c r="F159" s="2"/>
    </row>
    <row r="160" spans="1:6" ht="112.5">
      <c r="A160" s="54" t="s">
        <v>43</v>
      </c>
      <c r="B160" s="57">
        <v>244</v>
      </c>
      <c r="C160" s="57">
        <v>349</v>
      </c>
      <c r="D160" s="5">
        <f t="shared" si="3"/>
        <v>0</v>
      </c>
      <c r="E160" s="2"/>
      <c r="F160" s="2"/>
    </row>
    <row r="161" spans="1:6" ht="18.75">
      <c r="A161" s="162" t="s">
        <v>202</v>
      </c>
      <c r="B161" s="163"/>
      <c r="C161" s="163"/>
      <c r="D161" s="163"/>
      <c r="E161" s="163"/>
      <c r="F161" s="164"/>
    </row>
    <row r="162" spans="1:6" ht="18.75">
      <c r="A162" s="54" t="s">
        <v>8</v>
      </c>
      <c r="B162" s="57" t="s">
        <v>5</v>
      </c>
      <c r="C162" s="57">
        <v>200</v>
      </c>
      <c r="D162" s="5">
        <f>E162+F162</f>
        <v>25000</v>
      </c>
      <c r="E162" s="2">
        <f>E164+E167+E186</f>
        <v>25000</v>
      </c>
      <c r="F162" s="2">
        <f>F164+F167+F186</f>
        <v>0</v>
      </c>
    </row>
    <row r="163" spans="1:6" ht="18.75">
      <c r="A163" s="54" t="s">
        <v>9</v>
      </c>
      <c r="B163" s="57"/>
      <c r="C163" s="57"/>
      <c r="D163" s="5"/>
      <c r="E163" s="2"/>
      <c r="F163" s="2"/>
    </row>
    <row r="164" spans="1:6" ht="75">
      <c r="A164" s="54" t="s">
        <v>10</v>
      </c>
      <c r="B164" s="57" t="s">
        <v>5</v>
      </c>
      <c r="C164" s="57">
        <v>210</v>
      </c>
      <c r="D164" s="5">
        <f>E164+F164</f>
        <v>0</v>
      </c>
      <c r="E164" s="2">
        <f>E166</f>
        <v>0</v>
      </c>
      <c r="F164" s="2">
        <f>F166</f>
        <v>0</v>
      </c>
    </row>
    <row r="165" spans="1:6" ht="18.75">
      <c r="A165" s="54" t="s">
        <v>9</v>
      </c>
      <c r="B165" s="57"/>
      <c r="C165" s="57"/>
      <c r="D165" s="5"/>
      <c r="E165" s="2"/>
      <c r="F165" s="2"/>
    </row>
    <row r="166" spans="1:6" ht="93.75">
      <c r="A166" s="54" t="s">
        <v>201</v>
      </c>
      <c r="B166" s="57">
        <v>244</v>
      </c>
      <c r="C166" s="57">
        <v>214</v>
      </c>
      <c r="D166" s="5">
        <f>E166+F166</f>
        <v>0</v>
      </c>
      <c r="E166" s="70">
        <f>E36-E124</f>
        <v>0</v>
      </c>
      <c r="F166" s="2"/>
    </row>
    <row r="167" spans="1:6" ht="37.5">
      <c r="A167" s="54" t="s">
        <v>14</v>
      </c>
      <c r="B167" s="57" t="s">
        <v>5</v>
      </c>
      <c r="C167" s="57">
        <v>220</v>
      </c>
      <c r="D167" s="5">
        <f>E167+F167</f>
        <v>25000</v>
      </c>
      <c r="E167" s="2">
        <f>E169+E170+E171+E178+E179+E182+E185</f>
        <v>25000</v>
      </c>
      <c r="F167" s="2">
        <f>F169+F170+F171+F178+F179+F182+F185</f>
        <v>0</v>
      </c>
    </row>
    <row r="168" spans="1:6" ht="18.75">
      <c r="A168" s="54" t="s">
        <v>9</v>
      </c>
      <c r="B168" s="57"/>
      <c r="C168" s="57"/>
      <c r="D168" s="5"/>
      <c r="E168" s="2"/>
      <c r="F168" s="2"/>
    </row>
    <row r="169" spans="1:6" ht="18.75">
      <c r="A169" s="54" t="s">
        <v>15</v>
      </c>
      <c r="B169" s="57">
        <v>244</v>
      </c>
      <c r="C169" s="57">
        <v>221</v>
      </c>
      <c r="D169" s="5">
        <f>E169+F169</f>
        <v>20000</v>
      </c>
      <c r="E169" s="2">
        <f>E39-E127</f>
        <v>20000</v>
      </c>
      <c r="F169" s="2"/>
    </row>
    <row r="170" spans="1:6" ht="37.5">
      <c r="A170" s="54" t="s">
        <v>16</v>
      </c>
      <c r="B170" s="57">
        <v>244</v>
      </c>
      <c r="C170" s="57">
        <v>222</v>
      </c>
      <c r="D170" s="5">
        <f>E170+F170</f>
        <v>0</v>
      </c>
      <c r="E170" s="70">
        <f>E42-E128</f>
        <v>0</v>
      </c>
      <c r="F170" s="2"/>
    </row>
    <row r="171" spans="1:6" ht="37.5">
      <c r="A171" s="54" t="s">
        <v>17</v>
      </c>
      <c r="B171" s="57" t="s">
        <v>5</v>
      </c>
      <c r="C171" s="57">
        <v>223</v>
      </c>
      <c r="D171" s="5">
        <f>E171+F171</f>
        <v>0</v>
      </c>
      <c r="E171" s="2">
        <f>E173+E174+E175+E176+E177</f>
        <v>0</v>
      </c>
      <c r="F171" s="2">
        <f>F173+F174+F175+F176+F177</f>
        <v>0</v>
      </c>
    </row>
    <row r="172" spans="1:6" ht="18.75">
      <c r="A172" s="54" t="s">
        <v>6</v>
      </c>
      <c r="B172" s="57"/>
      <c r="C172" s="57"/>
      <c r="D172" s="5"/>
      <c r="E172" s="2"/>
      <c r="F172" s="2"/>
    </row>
    <row r="173" spans="1:6" ht="56.25">
      <c r="A173" s="54" t="s">
        <v>18</v>
      </c>
      <c r="B173" s="57">
        <v>244</v>
      </c>
      <c r="C173" s="57">
        <v>223</v>
      </c>
      <c r="D173" s="5">
        <f t="shared" ref="D173:D178" si="4">E173+F173</f>
        <v>0</v>
      </c>
      <c r="E173" s="2">
        <f t="shared" ref="E173:E178" si="5">E45-E131</f>
        <v>0</v>
      </c>
      <c r="F173" s="2"/>
    </row>
    <row r="174" spans="1:6" ht="37.5">
      <c r="A174" s="54" t="s">
        <v>19</v>
      </c>
      <c r="B174" s="57">
        <v>244</v>
      </c>
      <c r="C174" s="57">
        <v>223</v>
      </c>
      <c r="D174" s="5">
        <f t="shared" si="4"/>
        <v>0</v>
      </c>
      <c r="E174" s="2">
        <f t="shared" si="5"/>
        <v>0</v>
      </c>
      <c r="F174" s="2"/>
    </row>
    <row r="175" spans="1:6" ht="75">
      <c r="A175" s="54" t="s">
        <v>20</v>
      </c>
      <c r="B175" s="57">
        <v>244</v>
      </c>
      <c r="C175" s="57">
        <v>223</v>
      </c>
      <c r="D175" s="5">
        <f t="shared" si="4"/>
        <v>0</v>
      </c>
      <c r="E175" s="2">
        <f t="shared" si="5"/>
        <v>0</v>
      </c>
      <c r="F175" s="2"/>
    </row>
    <row r="176" spans="1:6" ht="75">
      <c r="A176" s="54" t="s">
        <v>21</v>
      </c>
      <c r="B176" s="57">
        <v>244</v>
      </c>
      <c r="C176" s="57">
        <v>223</v>
      </c>
      <c r="D176" s="5">
        <f t="shared" si="4"/>
        <v>0</v>
      </c>
      <c r="E176" s="2">
        <f t="shared" si="5"/>
        <v>0</v>
      </c>
      <c r="F176" s="2"/>
    </row>
    <row r="177" spans="1:6" ht="56.25">
      <c r="A177" s="54" t="s">
        <v>22</v>
      </c>
      <c r="B177" s="57">
        <v>244</v>
      </c>
      <c r="C177" s="57">
        <v>223</v>
      </c>
      <c r="D177" s="5">
        <f t="shared" si="4"/>
        <v>0</v>
      </c>
      <c r="E177" s="2">
        <f t="shared" si="5"/>
        <v>0</v>
      </c>
      <c r="F177" s="2"/>
    </row>
    <row r="178" spans="1:6" ht="168.75">
      <c r="A178" s="54" t="s">
        <v>23</v>
      </c>
      <c r="B178" s="57">
        <v>244</v>
      </c>
      <c r="C178" s="57">
        <v>224</v>
      </c>
      <c r="D178" s="5">
        <f t="shared" si="4"/>
        <v>0</v>
      </c>
      <c r="E178" s="2">
        <f t="shared" si="5"/>
        <v>0</v>
      </c>
      <c r="F178" s="2"/>
    </row>
    <row r="179" spans="1:6" ht="56.25">
      <c r="A179" s="54" t="s">
        <v>24</v>
      </c>
      <c r="B179" s="57" t="s">
        <v>5</v>
      </c>
      <c r="C179" s="57">
        <v>225</v>
      </c>
      <c r="D179" s="2">
        <f>D180+D181</f>
        <v>0</v>
      </c>
      <c r="E179" s="2">
        <f>E180+E181</f>
        <v>0</v>
      </c>
      <c r="F179" s="2">
        <f>F180+F181</f>
        <v>0</v>
      </c>
    </row>
    <row r="180" spans="1:6" ht="18.75">
      <c r="A180" s="151" t="s">
        <v>6</v>
      </c>
      <c r="B180" s="57">
        <v>243</v>
      </c>
      <c r="C180" s="57">
        <v>225</v>
      </c>
      <c r="D180" s="5">
        <f t="shared" ref="D180:D190" si="6">E180+F180</f>
        <v>0</v>
      </c>
      <c r="E180" s="2">
        <f>E52-E138</f>
        <v>0</v>
      </c>
      <c r="F180" s="2"/>
    </row>
    <row r="181" spans="1:6" ht="18.75">
      <c r="A181" s="151"/>
      <c r="B181" s="57">
        <v>244</v>
      </c>
      <c r="C181" s="57">
        <v>225</v>
      </c>
      <c r="D181" s="5">
        <f t="shared" si="6"/>
        <v>0</v>
      </c>
      <c r="E181" s="2">
        <f>E53-E139</f>
        <v>0</v>
      </c>
      <c r="F181" s="2"/>
    </row>
    <row r="182" spans="1:6" ht="37.5">
      <c r="A182" s="54" t="s">
        <v>58</v>
      </c>
      <c r="B182" s="57" t="s">
        <v>5</v>
      </c>
      <c r="C182" s="57">
        <v>226</v>
      </c>
      <c r="D182" s="5">
        <f t="shared" si="6"/>
        <v>5000</v>
      </c>
      <c r="E182" s="2">
        <f>E183+E184</f>
        <v>5000</v>
      </c>
      <c r="F182" s="2">
        <f>F183+F184</f>
        <v>0</v>
      </c>
    </row>
    <row r="183" spans="1:6" ht="18.75">
      <c r="A183" s="151" t="s">
        <v>6</v>
      </c>
      <c r="B183" s="57">
        <v>243</v>
      </c>
      <c r="C183" s="57">
        <v>226</v>
      </c>
      <c r="D183" s="5">
        <f t="shared" si="6"/>
        <v>0</v>
      </c>
      <c r="E183" s="2">
        <f>E58-E141</f>
        <v>0</v>
      </c>
      <c r="F183" s="2"/>
    </row>
    <row r="184" spans="1:6" ht="18.75">
      <c r="A184" s="151"/>
      <c r="B184" s="57">
        <v>244</v>
      </c>
      <c r="C184" s="57">
        <v>226</v>
      </c>
      <c r="D184" s="5">
        <f t="shared" si="6"/>
        <v>5000</v>
      </c>
      <c r="E184" s="2">
        <f>E59-E142</f>
        <v>5000</v>
      </c>
      <c r="F184" s="2"/>
    </row>
    <row r="185" spans="1:6" ht="18.75">
      <c r="A185" s="54" t="s">
        <v>25</v>
      </c>
      <c r="B185" s="57">
        <v>244</v>
      </c>
      <c r="C185" s="57">
        <v>227</v>
      </c>
      <c r="D185" s="5">
        <f t="shared" si="6"/>
        <v>0</v>
      </c>
      <c r="E185" s="2">
        <f>E60-E143</f>
        <v>0</v>
      </c>
      <c r="F185" s="2"/>
    </row>
    <row r="186" spans="1:6" ht="18.75">
      <c r="A186" s="54" t="s">
        <v>30</v>
      </c>
      <c r="B186" s="57" t="s">
        <v>5</v>
      </c>
      <c r="C186" s="57">
        <v>290</v>
      </c>
      <c r="D186" s="5">
        <f t="shared" si="6"/>
        <v>0</v>
      </c>
      <c r="E186" s="2">
        <f>E188+E189</f>
        <v>0</v>
      </c>
      <c r="F186" s="2">
        <f>F188+F189</f>
        <v>0</v>
      </c>
    </row>
    <row r="187" spans="1:6" ht="18.75">
      <c r="A187" s="54" t="s">
        <v>9</v>
      </c>
      <c r="B187" s="57"/>
      <c r="C187" s="57"/>
      <c r="D187" s="5">
        <f t="shared" si="6"/>
        <v>0</v>
      </c>
      <c r="E187" s="2"/>
      <c r="F187" s="2"/>
    </row>
    <row r="188" spans="1:6" ht="56.25">
      <c r="A188" s="54" t="s">
        <v>34</v>
      </c>
      <c r="B188" s="57">
        <v>244</v>
      </c>
      <c r="C188" s="57">
        <v>296</v>
      </c>
      <c r="D188" s="5">
        <f t="shared" si="6"/>
        <v>0</v>
      </c>
      <c r="E188" s="2">
        <f>E77-E146</f>
        <v>0</v>
      </c>
      <c r="F188" s="2"/>
    </row>
    <row r="189" spans="1:6" ht="56.25">
      <c r="A189" s="54" t="s">
        <v>35</v>
      </c>
      <c r="B189" s="57">
        <v>244</v>
      </c>
      <c r="C189" s="57">
        <v>297</v>
      </c>
      <c r="D189" s="5">
        <f t="shared" si="6"/>
        <v>0</v>
      </c>
      <c r="E189" s="2">
        <f>E83-E147</f>
        <v>0</v>
      </c>
      <c r="F189" s="2"/>
    </row>
    <row r="190" spans="1:6" ht="56.25">
      <c r="A190" s="54" t="s">
        <v>59</v>
      </c>
      <c r="B190" s="57" t="s">
        <v>5</v>
      </c>
      <c r="C190" s="57">
        <v>300</v>
      </c>
      <c r="D190" s="5">
        <f t="shared" si="6"/>
        <v>11000</v>
      </c>
      <c r="E190" s="2">
        <f>E192+E194+E193</f>
        <v>11000</v>
      </c>
      <c r="F190" s="2">
        <f>F192+F194+F193</f>
        <v>0</v>
      </c>
    </row>
    <row r="191" spans="1:6" ht="18.75">
      <c r="A191" s="54" t="s">
        <v>9</v>
      </c>
      <c r="B191" s="57"/>
      <c r="C191" s="57"/>
      <c r="D191" s="5"/>
      <c r="E191" s="2"/>
      <c r="F191" s="2"/>
    </row>
    <row r="192" spans="1:6" ht="56.25">
      <c r="A192" s="54" t="s">
        <v>36</v>
      </c>
      <c r="B192" s="57">
        <v>244</v>
      </c>
      <c r="C192" s="57">
        <v>310</v>
      </c>
      <c r="D192" s="5">
        <f>E192+F192</f>
        <v>0</v>
      </c>
      <c r="E192" s="2">
        <f>E87-E150</f>
        <v>0</v>
      </c>
      <c r="F192" s="2"/>
    </row>
    <row r="193" spans="1:6" ht="75">
      <c r="A193" s="54" t="s">
        <v>68</v>
      </c>
      <c r="B193" s="57">
        <v>244</v>
      </c>
      <c r="C193" s="57">
        <v>320</v>
      </c>
      <c r="D193" s="5">
        <f>E193+F193</f>
        <v>0</v>
      </c>
      <c r="E193" s="2">
        <f>E88-E151</f>
        <v>0</v>
      </c>
      <c r="F193" s="2"/>
    </row>
    <row r="194" spans="1:6" ht="75">
      <c r="A194" s="54" t="s">
        <v>60</v>
      </c>
      <c r="B194" s="57" t="s">
        <v>5</v>
      </c>
      <c r="C194" s="57">
        <v>340</v>
      </c>
      <c r="D194" s="5">
        <f>E194+F194</f>
        <v>11000</v>
      </c>
      <c r="E194" s="2">
        <f>E196+E197+E198+E199+E200+E201+E202</f>
        <v>11000</v>
      </c>
      <c r="F194" s="2">
        <f>F196+F197+F198+F199+F200+F201+F202</f>
        <v>0</v>
      </c>
    </row>
    <row r="195" spans="1:6" ht="18.75">
      <c r="A195" s="54" t="s">
        <v>6</v>
      </c>
      <c r="B195" s="57"/>
      <c r="C195" s="57"/>
      <c r="D195" s="5"/>
      <c r="E195" s="2"/>
      <c r="F195" s="2"/>
    </row>
    <row r="196" spans="1:6" ht="131.25">
      <c r="A196" s="54" t="s">
        <v>37</v>
      </c>
      <c r="B196" s="57">
        <v>244</v>
      </c>
      <c r="C196" s="57">
        <v>341</v>
      </c>
      <c r="D196" s="5">
        <f t="shared" ref="D196:D202" si="7">E196+F196</f>
        <v>0</v>
      </c>
      <c r="E196" s="2">
        <f>E91-E154</f>
        <v>0</v>
      </c>
      <c r="F196" s="2"/>
    </row>
    <row r="197" spans="1:6" ht="56.25">
      <c r="A197" s="54" t="s">
        <v>38</v>
      </c>
      <c r="B197" s="57">
        <v>244</v>
      </c>
      <c r="C197" s="57">
        <v>342</v>
      </c>
      <c r="D197" s="5">
        <f t="shared" si="7"/>
        <v>0</v>
      </c>
      <c r="E197" s="2">
        <f t="shared" ref="E197:E202" si="8">E92-E155</f>
        <v>0</v>
      </c>
      <c r="F197" s="2"/>
    </row>
    <row r="198" spans="1:6" ht="75">
      <c r="A198" s="54" t="s">
        <v>39</v>
      </c>
      <c r="B198" s="57">
        <v>244</v>
      </c>
      <c r="C198" s="57">
        <v>343</v>
      </c>
      <c r="D198" s="5">
        <f t="shared" si="7"/>
        <v>0</v>
      </c>
      <c r="E198" s="2">
        <f t="shared" si="8"/>
        <v>0</v>
      </c>
      <c r="F198" s="2"/>
    </row>
    <row r="199" spans="1:6" ht="75">
      <c r="A199" s="54" t="s">
        <v>40</v>
      </c>
      <c r="B199" s="57">
        <v>244</v>
      </c>
      <c r="C199" s="57">
        <v>344</v>
      </c>
      <c r="D199" s="5">
        <f t="shared" si="7"/>
        <v>0</v>
      </c>
      <c r="E199" s="2">
        <f t="shared" si="8"/>
        <v>0</v>
      </c>
      <c r="F199" s="2"/>
    </row>
    <row r="200" spans="1:6" ht="56.25">
      <c r="A200" s="54" t="s">
        <v>41</v>
      </c>
      <c r="B200" s="57">
        <v>244</v>
      </c>
      <c r="C200" s="57">
        <v>345</v>
      </c>
      <c r="D200" s="5">
        <f t="shared" si="7"/>
        <v>0</v>
      </c>
      <c r="E200" s="2">
        <f t="shared" si="8"/>
        <v>0</v>
      </c>
      <c r="F200" s="2"/>
    </row>
    <row r="201" spans="1:6" ht="75">
      <c r="A201" s="54" t="s">
        <v>42</v>
      </c>
      <c r="B201" s="57">
        <v>244</v>
      </c>
      <c r="C201" s="57">
        <v>346</v>
      </c>
      <c r="D201" s="5">
        <f t="shared" si="7"/>
        <v>11000</v>
      </c>
      <c r="E201" s="2">
        <f t="shared" si="8"/>
        <v>11000</v>
      </c>
      <c r="F201" s="2"/>
    </row>
    <row r="202" spans="1:6" ht="112.5">
      <c r="A202" s="54" t="s">
        <v>43</v>
      </c>
      <c r="B202" s="57">
        <v>244</v>
      </c>
      <c r="C202" s="57">
        <v>349</v>
      </c>
      <c r="D202" s="5">
        <f t="shared" si="7"/>
        <v>0</v>
      </c>
      <c r="E202" s="2">
        <f t="shared" si="8"/>
        <v>0</v>
      </c>
      <c r="F202" s="2"/>
    </row>
  </sheetData>
  <mergeCells count="35">
    <mergeCell ref="A180:A181"/>
    <mergeCell ref="A183:A184"/>
    <mergeCell ref="A115:F115"/>
    <mergeCell ref="A119:F119"/>
    <mergeCell ref="A138:A139"/>
    <mergeCell ref="A141:A142"/>
    <mergeCell ref="A161:F161"/>
    <mergeCell ref="B111:C111"/>
    <mergeCell ref="E111:F111"/>
    <mergeCell ref="B112:C112"/>
    <mergeCell ref="E112:F112"/>
    <mergeCell ref="A114:B114"/>
    <mergeCell ref="A35:A36"/>
    <mergeCell ref="A41:A42"/>
    <mergeCell ref="A52:A53"/>
    <mergeCell ref="A55:A59"/>
    <mergeCell ref="A64:A65"/>
    <mergeCell ref="B109:C109"/>
    <mergeCell ref="E109:F109"/>
    <mergeCell ref="A70:A72"/>
    <mergeCell ref="A77:A81"/>
    <mergeCell ref="A83:A84"/>
    <mergeCell ref="B105:C105"/>
    <mergeCell ref="E105:F105"/>
    <mergeCell ref="B108:C108"/>
    <mergeCell ref="E108:F108"/>
    <mergeCell ref="B106:C106"/>
    <mergeCell ref="E106:F106"/>
    <mergeCell ref="A1:F1"/>
    <mergeCell ref="A2:F2"/>
    <mergeCell ref="A5:A6"/>
    <mergeCell ref="B5:B6"/>
    <mergeCell ref="C5:C6"/>
    <mergeCell ref="D5:D6"/>
    <mergeCell ref="E5:F5"/>
  </mergeCells>
  <pageMargins left="1.3779527559055118" right="0.39370078740157483" top="0.98425196850393704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7"/>
  <sheetViews>
    <sheetView topLeftCell="A91" zoomScaleNormal="100" workbookViewId="0">
      <selection activeCell="A88" sqref="A88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6" width="18.5703125" style="7" customWidth="1"/>
    <col min="7" max="16384" width="8.85546875" style="7"/>
  </cols>
  <sheetData>
    <row r="1" spans="1:6" ht="18.75">
      <c r="A1" s="150" t="s">
        <v>262</v>
      </c>
      <c r="B1" s="150"/>
      <c r="C1" s="150"/>
      <c r="D1" s="150"/>
      <c r="E1" s="150"/>
      <c r="F1" s="150"/>
    </row>
    <row r="2" spans="1:6" ht="18.75">
      <c r="A2" s="150" t="s">
        <v>278</v>
      </c>
      <c r="B2" s="150"/>
      <c r="C2" s="150"/>
      <c r="D2" s="150"/>
      <c r="E2" s="150"/>
      <c r="F2" s="150"/>
    </row>
    <row r="3" spans="1:6">
      <c r="A3" s="30"/>
    </row>
    <row r="4" spans="1:6" ht="19.5" thickBot="1">
      <c r="A4" s="6"/>
      <c r="F4" s="6" t="s">
        <v>51</v>
      </c>
    </row>
    <row r="5" spans="1:6" ht="52.9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197</v>
      </c>
      <c r="F5" s="168"/>
    </row>
    <row r="6" spans="1:6" ht="15.75">
      <c r="A6" s="170"/>
      <c r="B6" s="169"/>
      <c r="C6" s="171"/>
      <c r="D6" s="169"/>
      <c r="E6" s="172" t="s">
        <v>6</v>
      </c>
      <c r="F6" s="173"/>
    </row>
    <row r="7" spans="1:6" ht="221.25" thickBot="1">
      <c r="A7" s="154"/>
      <c r="B7" s="149"/>
      <c r="C7" s="156"/>
      <c r="D7" s="149"/>
      <c r="E7" s="121" t="s">
        <v>198</v>
      </c>
      <c r="F7" s="38" t="s">
        <v>199</v>
      </c>
    </row>
    <row r="8" spans="1:6" ht="15.7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</row>
    <row r="9" spans="1:6" ht="37.5">
      <c r="A9" s="122" t="s">
        <v>236</v>
      </c>
      <c r="B9" s="124" t="s">
        <v>5</v>
      </c>
      <c r="C9" s="124" t="s">
        <v>5</v>
      </c>
      <c r="D9" s="5">
        <f>E9+F9</f>
        <v>36000</v>
      </c>
      <c r="E9" s="2">
        <f>E10</f>
        <v>36000</v>
      </c>
      <c r="F9" s="4">
        <v>0</v>
      </c>
    </row>
    <row r="10" spans="1:6" ht="18.75">
      <c r="A10" s="122" t="s">
        <v>7</v>
      </c>
      <c r="B10" s="124" t="s">
        <v>5</v>
      </c>
      <c r="C10" s="124">
        <v>900</v>
      </c>
      <c r="D10" s="5">
        <f>E10+F10</f>
        <v>36000</v>
      </c>
      <c r="E10" s="2">
        <f>E13+E41+E55+E83</f>
        <v>36000</v>
      </c>
      <c r="F10" s="2">
        <f>F13+F41+F55+F83</f>
        <v>0</v>
      </c>
    </row>
    <row r="11" spans="1:6" ht="18.75">
      <c r="A11" s="122" t="s">
        <v>6</v>
      </c>
      <c r="B11" s="124"/>
      <c r="C11" s="124"/>
      <c r="D11" s="5"/>
      <c r="E11" s="2"/>
      <c r="F11" s="4"/>
    </row>
    <row r="12" spans="1:6" ht="33.6" customHeight="1">
      <c r="A12" s="165" t="s">
        <v>200</v>
      </c>
      <c r="B12" s="166"/>
      <c r="C12" s="166"/>
      <c r="D12" s="166"/>
      <c r="E12" s="166"/>
      <c r="F12" s="167"/>
    </row>
    <row r="13" spans="1:6" ht="18.75">
      <c r="A13" s="122" t="s">
        <v>8</v>
      </c>
      <c r="B13" s="124" t="s">
        <v>5</v>
      </c>
      <c r="C13" s="124">
        <v>200</v>
      </c>
      <c r="D13" s="5">
        <f t="shared" ref="D13:D45" si="0">E13+F13</f>
        <v>0</v>
      </c>
      <c r="E13" s="2">
        <f>E15+E18+E37</f>
        <v>0</v>
      </c>
      <c r="F13" s="2">
        <f>F15+F18+F37</f>
        <v>0</v>
      </c>
    </row>
    <row r="14" spans="1:6" ht="14.45" customHeight="1">
      <c r="A14" s="122" t="s">
        <v>9</v>
      </c>
      <c r="B14" s="124"/>
      <c r="C14" s="124"/>
      <c r="D14" s="5"/>
      <c r="E14" s="2"/>
      <c r="F14" s="2"/>
    </row>
    <row r="15" spans="1:6" ht="75">
      <c r="A15" s="122" t="s">
        <v>10</v>
      </c>
      <c r="B15" s="124" t="s">
        <v>5</v>
      </c>
      <c r="C15" s="124">
        <v>210</v>
      </c>
      <c r="D15" s="5">
        <f t="shared" si="0"/>
        <v>0</v>
      </c>
      <c r="E15" s="2">
        <f>E17</f>
        <v>0</v>
      </c>
      <c r="F15" s="2">
        <f>F17</f>
        <v>0</v>
      </c>
    </row>
    <row r="16" spans="1:6" ht="18.75">
      <c r="A16" s="122" t="s">
        <v>9</v>
      </c>
      <c r="B16" s="124"/>
      <c r="C16" s="124"/>
      <c r="D16" s="5"/>
      <c r="E16" s="2"/>
      <c r="F16" s="2"/>
    </row>
    <row r="17" spans="1:6" ht="93.75">
      <c r="A17" s="122" t="s">
        <v>201</v>
      </c>
      <c r="B17" s="124">
        <v>244</v>
      </c>
      <c r="C17" s="124">
        <v>214</v>
      </c>
      <c r="D17" s="5">
        <f>E17+F17</f>
        <v>0</v>
      </c>
      <c r="E17" s="2">
        <f>'платные на 2020 год '!E124</f>
        <v>0</v>
      </c>
      <c r="F17" s="2">
        <v>0</v>
      </c>
    </row>
    <row r="18" spans="1:6" ht="37.5">
      <c r="A18" s="122" t="s">
        <v>14</v>
      </c>
      <c r="B18" s="124" t="s">
        <v>5</v>
      </c>
      <c r="C18" s="124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</row>
    <row r="19" spans="1:6" ht="18.75">
      <c r="A19" s="122" t="s">
        <v>9</v>
      </c>
      <c r="B19" s="124"/>
      <c r="C19" s="124"/>
      <c r="D19" s="5"/>
      <c r="E19" s="2"/>
      <c r="F19" s="2"/>
    </row>
    <row r="20" spans="1:6" ht="18.75">
      <c r="A20" s="122" t="s">
        <v>15</v>
      </c>
      <c r="B20" s="124">
        <v>244</v>
      </c>
      <c r="C20" s="124">
        <v>221</v>
      </c>
      <c r="D20" s="5">
        <f t="shared" si="0"/>
        <v>0</v>
      </c>
      <c r="E20" s="2">
        <f>'платные на 2020 год '!E127</f>
        <v>0</v>
      </c>
      <c r="F20" s="2">
        <v>0</v>
      </c>
    </row>
    <row r="21" spans="1:6" ht="37.5">
      <c r="A21" s="122" t="s">
        <v>16</v>
      </c>
      <c r="B21" s="124">
        <v>244</v>
      </c>
      <c r="C21" s="124">
        <v>222</v>
      </c>
      <c r="D21" s="5">
        <f t="shared" si="0"/>
        <v>0</v>
      </c>
      <c r="E21" s="2">
        <f>'платные на 2020 год '!E128</f>
        <v>0</v>
      </c>
      <c r="F21" s="2">
        <v>0</v>
      </c>
    </row>
    <row r="22" spans="1:6" ht="37.5">
      <c r="A22" s="122" t="s">
        <v>17</v>
      </c>
      <c r="B22" s="124" t="s">
        <v>5</v>
      </c>
      <c r="C22" s="124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</row>
    <row r="23" spans="1:6" ht="18.75">
      <c r="A23" s="122" t="s">
        <v>6</v>
      </c>
      <c r="B23" s="124"/>
      <c r="C23" s="124"/>
      <c r="D23" s="5"/>
      <c r="E23" s="2"/>
      <c r="F23" s="2"/>
    </row>
    <row r="24" spans="1:6" ht="56.25">
      <c r="A24" s="122" t="s">
        <v>18</v>
      </c>
      <c r="B24" s="124">
        <v>244</v>
      </c>
      <c r="C24" s="124">
        <v>223</v>
      </c>
      <c r="D24" s="5">
        <f t="shared" si="0"/>
        <v>0</v>
      </c>
      <c r="E24" s="2">
        <f>'платные на 2020 год '!E131</f>
        <v>0</v>
      </c>
      <c r="F24" s="2">
        <v>0</v>
      </c>
    </row>
    <row r="25" spans="1:6" ht="37.5">
      <c r="A25" s="122" t="s">
        <v>19</v>
      </c>
      <c r="B25" s="124">
        <v>244</v>
      </c>
      <c r="C25" s="124">
        <v>223</v>
      </c>
      <c r="D25" s="5">
        <f t="shared" si="0"/>
        <v>0</v>
      </c>
      <c r="E25" s="2">
        <f>'платные на 2020 год '!E132</f>
        <v>0</v>
      </c>
      <c r="F25" s="2">
        <v>0</v>
      </c>
    </row>
    <row r="26" spans="1:6" ht="75">
      <c r="A26" s="122" t="s">
        <v>20</v>
      </c>
      <c r="B26" s="124">
        <v>244</v>
      </c>
      <c r="C26" s="124">
        <v>223</v>
      </c>
      <c r="D26" s="5">
        <f t="shared" si="0"/>
        <v>0</v>
      </c>
      <c r="E26" s="2">
        <f>'платные на 2020 год '!E133</f>
        <v>0</v>
      </c>
      <c r="F26" s="2">
        <v>0</v>
      </c>
    </row>
    <row r="27" spans="1:6" ht="75">
      <c r="A27" s="122" t="s">
        <v>21</v>
      </c>
      <c r="B27" s="124">
        <v>244</v>
      </c>
      <c r="C27" s="124">
        <v>223</v>
      </c>
      <c r="D27" s="5">
        <f t="shared" si="0"/>
        <v>0</v>
      </c>
      <c r="E27" s="2">
        <f>'платные на 2020 год '!E134</f>
        <v>0</v>
      </c>
      <c r="F27" s="2">
        <v>0</v>
      </c>
    </row>
    <row r="28" spans="1:6" ht="56.25">
      <c r="A28" s="122" t="s">
        <v>22</v>
      </c>
      <c r="B28" s="124">
        <v>244</v>
      </c>
      <c r="C28" s="124">
        <v>223</v>
      </c>
      <c r="D28" s="5">
        <f t="shared" si="0"/>
        <v>0</v>
      </c>
      <c r="E28" s="2">
        <f>'платные на 2020 год '!E135</f>
        <v>0</v>
      </c>
      <c r="F28" s="2">
        <v>0</v>
      </c>
    </row>
    <row r="29" spans="1:6" ht="168.75">
      <c r="A29" s="122" t="s">
        <v>23</v>
      </c>
      <c r="B29" s="124">
        <v>244</v>
      </c>
      <c r="C29" s="124">
        <v>224</v>
      </c>
      <c r="D29" s="5">
        <f t="shared" si="0"/>
        <v>0</v>
      </c>
      <c r="E29" s="2">
        <f>'платные на 2020 год '!E136</f>
        <v>0</v>
      </c>
      <c r="F29" s="2">
        <v>0</v>
      </c>
    </row>
    <row r="30" spans="1:6" ht="56.25">
      <c r="A30" s="122" t="s">
        <v>24</v>
      </c>
      <c r="B30" s="124" t="s">
        <v>5</v>
      </c>
      <c r="C30" s="124">
        <v>225</v>
      </c>
      <c r="D30" s="2">
        <f>D31+D32</f>
        <v>0</v>
      </c>
      <c r="E30" s="2">
        <f>E31+E32</f>
        <v>0</v>
      </c>
      <c r="F30" s="2">
        <f>F31+F32</f>
        <v>0</v>
      </c>
    </row>
    <row r="31" spans="1:6" ht="18.75">
      <c r="A31" s="151" t="s">
        <v>6</v>
      </c>
      <c r="B31" s="124">
        <v>243</v>
      </c>
      <c r="C31" s="124">
        <v>225</v>
      </c>
      <c r="D31" s="5">
        <f t="shared" si="0"/>
        <v>0</v>
      </c>
      <c r="E31" s="2">
        <f>'платные на 2020 год '!E138</f>
        <v>0</v>
      </c>
      <c r="F31" s="2">
        <v>0</v>
      </c>
    </row>
    <row r="32" spans="1:6" ht="18.75">
      <c r="A32" s="151"/>
      <c r="B32" s="124">
        <v>244</v>
      </c>
      <c r="C32" s="124">
        <v>225</v>
      </c>
      <c r="D32" s="5">
        <f t="shared" si="0"/>
        <v>0</v>
      </c>
      <c r="E32" s="2">
        <f>'платные на 2020 год '!E139</f>
        <v>0</v>
      </c>
      <c r="F32" s="2">
        <v>0</v>
      </c>
    </row>
    <row r="33" spans="1:6" ht="37.5">
      <c r="A33" s="122" t="s">
        <v>58</v>
      </c>
      <c r="B33" s="124" t="s">
        <v>5</v>
      </c>
      <c r="C33" s="124">
        <v>226</v>
      </c>
      <c r="D33" s="5">
        <f t="shared" si="0"/>
        <v>0</v>
      </c>
      <c r="E33" s="2">
        <f>E34+E35</f>
        <v>0</v>
      </c>
      <c r="F33" s="2">
        <f>F34+F35</f>
        <v>0</v>
      </c>
    </row>
    <row r="34" spans="1:6" ht="18.75">
      <c r="A34" s="151" t="s">
        <v>6</v>
      </c>
      <c r="B34" s="124">
        <v>243</v>
      </c>
      <c r="C34" s="124">
        <v>226</v>
      </c>
      <c r="D34" s="5">
        <f t="shared" si="0"/>
        <v>0</v>
      </c>
      <c r="E34" s="2">
        <f>'платные на 2020 год '!E141</f>
        <v>0</v>
      </c>
      <c r="F34" s="2">
        <v>0</v>
      </c>
    </row>
    <row r="35" spans="1:6" ht="18.75">
      <c r="A35" s="151"/>
      <c r="B35" s="124">
        <v>244</v>
      </c>
      <c r="C35" s="124">
        <v>226</v>
      </c>
      <c r="D35" s="5">
        <f t="shared" si="0"/>
        <v>0</v>
      </c>
      <c r="E35" s="2">
        <f>'платные на 2020 год '!E142</f>
        <v>0</v>
      </c>
      <c r="F35" s="2">
        <v>0</v>
      </c>
    </row>
    <row r="36" spans="1:6" ht="18.75">
      <c r="A36" s="122" t="s">
        <v>25</v>
      </c>
      <c r="B36" s="124">
        <v>244</v>
      </c>
      <c r="C36" s="124">
        <v>227</v>
      </c>
      <c r="D36" s="5">
        <f t="shared" si="0"/>
        <v>0</v>
      </c>
      <c r="E36" s="2">
        <f>'платные на 2020 год '!E143</f>
        <v>0</v>
      </c>
      <c r="F36" s="2">
        <v>0</v>
      </c>
    </row>
    <row r="37" spans="1:6" ht="18.75">
      <c r="A37" s="122" t="s">
        <v>30</v>
      </c>
      <c r="B37" s="124" t="s">
        <v>5</v>
      </c>
      <c r="C37" s="124">
        <v>290</v>
      </c>
      <c r="D37" s="5">
        <f t="shared" si="0"/>
        <v>0</v>
      </c>
      <c r="E37" s="2">
        <f>E39+E40</f>
        <v>0</v>
      </c>
      <c r="F37" s="2">
        <f>F39+F40</f>
        <v>0</v>
      </c>
    </row>
    <row r="38" spans="1:6" ht="18.75">
      <c r="A38" s="122" t="s">
        <v>9</v>
      </c>
      <c r="B38" s="124"/>
      <c r="C38" s="124"/>
      <c r="D38" s="5">
        <f t="shared" si="0"/>
        <v>0</v>
      </c>
      <c r="E38" s="2"/>
      <c r="F38" s="2"/>
    </row>
    <row r="39" spans="1:6" ht="56.25">
      <c r="A39" s="122" t="s">
        <v>34</v>
      </c>
      <c r="B39" s="124">
        <v>244</v>
      </c>
      <c r="C39" s="124">
        <v>296</v>
      </c>
      <c r="D39" s="5">
        <f t="shared" si="0"/>
        <v>0</v>
      </c>
      <c r="E39" s="2">
        <f>'платные на 2020 год '!E146</f>
        <v>0</v>
      </c>
      <c r="F39" s="2">
        <v>0</v>
      </c>
    </row>
    <row r="40" spans="1:6" ht="56.25">
      <c r="A40" s="122" t="s">
        <v>35</v>
      </c>
      <c r="B40" s="124">
        <v>244</v>
      </c>
      <c r="C40" s="124">
        <v>297</v>
      </c>
      <c r="D40" s="5">
        <f t="shared" si="0"/>
        <v>0</v>
      </c>
      <c r="E40" s="2">
        <f>'платные на 2020 год '!E147</f>
        <v>0</v>
      </c>
      <c r="F40" s="2">
        <v>0</v>
      </c>
    </row>
    <row r="41" spans="1:6" ht="56.25">
      <c r="A41" s="122" t="s">
        <v>59</v>
      </c>
      <c r="B41" s="124" t="s">
        <v>5</v>
      </c>
      <c r="C41" s="124">
        <v>300</v>
      </c>
      <c r="D41" s="5">
        <f t="shared" si="0"/>
        <v>0</v>
      </c>
      <c r="E41" s="2">
        <f>E43+E45+E44</f>
        <v>0</v>
      </c>
      <c r="F41" s="2">
        <f>F43+F45+F44</f>
        <v>0</v>
      </c>
    </row>
    <row r="42" spans="1:6" ht="18.75">
      <c r="A42" s="122" t="s">
        <v>9</v>
      </c>
      <c r="B42" s="124"/>
      <c r="C42" s="124"/>
      <c r="D42" s="5"/>
      <c r="E42" s="2"/>
      <c r="F42" s="2"/>
    </row>
    <row r="43" spans="1:6" ht="59.25" customHeight="1">
      <c r="A43" s="122" t="s">
        <v>36</v>
      </c>
      <c r="B43" s="124">
        <v>244</v>
      </c>
      <c r="C43" s="124">
        <v>310</v>
      </c>
      <c r="D43" s="5">
        <f t="shared" si="0"/>
        <v>0</v>
      </c>
      <c r="E43" s="2">
        <f>'платные на 2020 год '!E150</f>
        <v>0</v>
      </c>
      <c r="F43" s="2">
        <v>0</v>
      </c>
    </row>
    <row r="44" spans="1:6" ht="75">
      <c r="A44" s="122" t="s">
        <v>68</v>
      </c>
      <c r="B44" s="124">
        <v>244</v>
      </c>
      <c r="C44" s="124">
        <v>320</v>
      </c>
      <c r="D44" s="5">
        <f t="shared" si="0"/>
        <v>0</v>
      </c>
      <c r="E44" s="2">
        <f>'платные на 2020 год '!E151</f>
        <v>0</v>
      </c>
      <c r="F44" s="2">
        <v>0</v>
      </c>
    </row>
    <row r="45" spans="1:6" ht="75">
      <c r="A45" s="122" t="s">
        <v>60</v>
      </c>
      <c r="B45" s="124" t="s">
        <v>5</v>
      </c>
      <c r="C45" s="124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</row>
    <row r="46" spans="1:6" ht="18.75">
      <c r="A46" s="122" t="s">
        <v>6</v>
      </c>
      <c r="B46" s="124"/>
      <c r="C46" s="124"/>
      <c r="D46" s="5"/>
      <c r="E46" s="2"/>
      <c r="F46" s="2"/>
    </row>
    <row r="47" spans="1:6" ht="131.25">
      <c r="A47" s="122" t="s">
        <v>37</v>
      </c>
      <c r="B47" s="124">
        <v>244</v>
      </c>
      <c r="C47" s="124">
        <v>341</v>
      </c>
      <c r="D47" s="5">
        <f t="shared" ref="D47:D53" si="1">E47+F47</f>
        <v>0</v>
      </c>
      <c r="E47" s="2">
        <f>'платные на 2020 год '!E154</f>
        <v>0</v>
      </c>
      <c r="F47" s="2">
        <v>0</v>
      </c>
    </row>
    <row r="48" spans="1:6" ht="56.25">
      <c r="A48" s="122" t="s">
        <v>38</v>
      </c>
      <c r="B48" s="124">
        <v>244</v>
      </c>
      <c r="C48" s="124">
        <v>342</v>
      </c>
      <c r="D48" s="5">
        <f t="shared" si="1"/>
        <v>0</v>
      </c>
      <c r="E48" s="2">
        <f>'платные на 2020 год '!E155</f>
        <v>0</v>
      </c>
      <c r="F48" s="2">
        <v>0</v>
      </c>
    </row>
    <row r="49" spans="1:6" ht="75">
      <c r="A49" s="122" t="s">
        <v>39</v>
      </c>
      <c r="B49" s="124">
        <v>244</v>
      </c>
      <c r="C49" s="124">
        <v>343</v>
      </c>
      <c r="D49" s="5">
        <f t="shared" si="1"/>
        <v>0</v>
      </c>
      <c r="E49" s="2">
        <f>'платные на 2020 год '!E156</f>
        <v>0</v>
      </c>
      <c r="F49" s="2">
        <v>0</v>
      </c>
    </row>
    <row r="50" spans="1:6" ht="75">
      <c r="A50" s="122" t="s">
        <v>40</v>
      </c>
      <c r="B50" s="124">
        <v>244</v>
      </c>
      <c r="C50" s="124">
        <v>344</v>
      </c>
      <c r="D50" s="5">
        <f t="shared" si="1"/>
        <v>0</v>
      </c>
      <c r="E50" s="2">
        <f>'платные на 2020 год '!E157</f>
        <v>0</v>
      </c>
      <c r="F50" s="2">
        <v>0</v>
      </c>
    </row>
    <row r="51" spans="1:6" ht="56.25">
      <c r="A51" s="122" t="s">
        <v>41</v>
      </c>
      <c r="B51" s="124">
        <v>244</v>
      </c>
      <c r="C51" s="124">
        <v>345</v>
      </c>
      <c r="D51" s="5">
        <f t="shared" si="1"/>
        <v>0</v>
      </c>
      <c r="E51" s="2">
        <f>'платные на 2020 год '!E158</f>
        <v>0</v>
      </c>
      <c r="F51" s="2">
        <v>0</v>
      </c>
    </row>
    <row r="52" spans="1:6" ht="75">
      <c r="A52" s="122" t="s">
        <v>42</v>
      </c>
      <c r="B52" s="124">
        <v>244</v>
      </c>
      <c r="C52" s="124">
        <v>346</v>
      </c>
      <c r="D52" s="5">
        <f t="shared" si="1"/>
        <v>0</v>
      </c>
      <c r="E52" s="2">
        <f>'платные на 2020 год '!E159</f>
        <v>0</v>
      </c>
      <c r="F52" s="2">
        <v>0</v>
      </c>
    </row>
    <row r="53" spans="1:6" ht="112.5">
      <c r="A53" s="122" t="s">
        <v>43</v>
      </c>
      <c r="B53" s="124">
        <v>244</v>
      </c>
      <c r="C53" s="124">
        <v>349</v>
      </c>
      <c r="D53" s="5">
        <f t="shared" si="1"/>
        <v>0</v>
      </c>
      <c r="E53" s="2">
        <f>'платные на 2020 год '!E160</f>
        <v>0</v>
      </c>
      <c r="F53" s="2">
        <v>0</v>
      </c>
    </row>
    <row r="54" spans="1:6" ht="32.450000000000003" customHeight="1">
      <c r="A54" s="165" t="s">
        <v>202</v>
      </c>
      <c r="B54" s="166"/>
      <c r="C54" s="166"/>
      <c r="D54" s="166"/>
      <c r="E54" s="166"/>
      <c r="F54" s="167"/>
    </row>
    <row r="55" spans="1:6" ht="18.75">
      <c r="A55" s="122" t="s">
        <v>8</v>
      </c>
      <c r="B55" s="124" t="s">
        <v>5</v>
      </c>
      <c r="C55" s="124">
        <v>200</v>
      </c>
      <c r="D55" s="5">
        <f>E55+F55</f>
        <v>25000</v>
      </c>
      <c r="E55" s="2">
        <f>E57+E60+E79</f>
        <v>25000</v>
      </c>
      <c r="F55" s="2">
        <f>F57+F60+F79</f>
        <v>0</v>
      </c>
    </row>
    <row r="56" spans="1:6" ht="18.75">
      <c r="A56" s="122" t="s">
        <v>9</v>
      </c>
      <c r="B56" s="124"/>
      <c r="C56" s="124"/>
      <c r="D56" s="5"/>
      <c r="E56" s="2"/>
      <c r="F56" s="2"/>
    </row>
    <row r="57" spans="1:6" ht="75">
      <c r="A57" s="122" t="s">
        <v>10</v>
      </c>
      <c r="B57" s="124" t="s">
        <v>5</v>
      </c>
      <c r="C57" s="124">
        <v>210</v>
      </c>
      <c r="D57" s="5">
        <f>E57+F57</f>
        <v>0</v>
      </c>
      <c r="E57" s="2">
        <f>E59</f>
        <v>0</v>
      </c>
      <c r="F57" s="2">
        <f>F59</f>
        <v>0</v>
      </c>
    </row>
    <row r="58" spans="1:6" ht="18.75">
      <c r="A58" s="122" t="s">
        <v>9</v>
      </c>
      <c r="B58" s="124"/>
      <c r="C58" s="124"/>
      <c r="D58" s="5"/>
      <c r="E58" s="2"/>
      <c r="F58" s="2"/>
    </row>
    <row r="59" spans="1:6" ht="93.75">
      <c r="A59" s="122" t="s">
        <v>201</v>
      </c>
      <c r="B59" s="124">
        <v>244</v>
      </c>
      <c r="C59" s="124">
        <v>214</v>
      </c>
      <c r="D59" s="5">
        <f>E59+F59</f>
        <v>0</v>
      </c>
      <c r="E59" s="2">
        <f>'платные на 2020 год '!E166</f>
        <v>0</v>
      </c>
      <c r="F59" s="2">
        <v>0</v>
      </c>
    </row>
    <row r="60" spans="1:6" ht="37.5">
      <c r="A60" s="122" t="s">
        <v>14</v>
      </c>
      <c r="B60" s="124" t="s">
        <v>5</v>
      </c>
      <c r="C60" s="124">
        <v>220</v>
      </c>
      <c r="D60" s="5">
        <f>E60+F60</f>
        <v>25000</v>
      </c>
      <c r="E60" s="2">
        <f>E62+E63+E64+E71+E72+E75+E78</f>
        <v>25000</v>
      </c>
      <c r="F60" s="2">
        <f>F62+F63+F64+F71+F72+F75+F78</f>
        <v>0</v>
      </c>
    </row>
    <row r="61" spans="1:6" ht="18.75">
      <c r="A61" s="122" t="s">
        <v>9</v>
      </c>
      <c r="B61" s="124"/>
      <c r="C61" s="124"/>
      <c r="D61" s="5"/>
      <c r="E61" s="2"/>
      <c r="F61" s="2"/>
    </row>
    <row r="62" spans="1:6" ht="18.75">
      <c r="A62" s="122" t="s">
        <v>15</v>
      </c>
      <c r="B62" s="124">
        <v>244</v>
      </c>
      <c r="C62" s="124">
        <v>221</v>
      </c>
      <c r="D62" s="5">
        <f>E62+F62</f>
        <v>20000</v>
      </c>
      <c r="E62" s="2">
        <f>'платные на 2020 год '!E169</f>
        <v>20000</v>
      </c>
      <c r="F62" s="2">
        <v>0</v>
      </c>
    </row>
    <row r="63" spans="1:6" ht="37.5">
      <c r="A63" s="122" t="s">
        <v>16</v>
      </c>
      <c r="B63" s="124">
        <v>244</v>
      </c>
      <c r="C63" s="124">
        <v>222</v>
      </c>
      <c r="D63" s="5">
        <f>E63+F63</f>
        <v>0</v>
      </c>
      <c r="E63" s="2">
        <f>'платные на 2020 год '!E170</f>
        <v>0</v>
      </c>
      <c r="F63" s="2">
        <v>0</v>
      </c>
    </row>
    <row r="64" spans="1:6" ht="37.5">
      <c r="A64" s="122" t="s">
        <v>17</v>
      </c>
      <c r="B64" s="124" t="s">
        <v>5</v>
      </c>
      <c r="C64" s="124">
        <v>223</v>
      </c>
      <c r="D64" s="5">
        <f>E64+F64</f>
        <v>0</v>
      </c>
      <c r="E64" s="2">
        <f>E66+E67+E68+E69+E70</f>
        <v>0</v>
      </c>
      <c r="F64" s="2">
        <f>F66+F67+F68+F69+F70</f>
        <v>0</v>
      </c>
    </row>
    <row r="65" spans="1:6" ht="18.75">
      <c r="A65" s="122" t="s">
        <v>6</v>
      </c>
      <c r="B65" s="124"/>
      <c r="C65" s="124"/>
      <c r="D65" s="5"/>
      <c r="E65" s="2"/>
      <c r="F65" s="2"/>
    </row>
    <row r="66" spans="1:6" ht="56.25">
      <c r="A66" s="122" t="s">
        <v>18</v>
      </c>
      <c r="B66" s="124">
        <v>244</v>
      </c>
      <c r="C66" s="124">
        <v>223</v>
      </c>
      <c r="D66" s="5">
        <f t="shared" ref="D66:D71" si="2">E66+F66</f>
        <v>0</v>
      </c>
      <c r="E66" s="2">
        <f>'платные на 2020 год '!E173</f>
        <v>0</v>
      </c>
      <c r="F66" s="2">
        <v>0</v>
      </c>
    </row>
    <row r="67" spans="1:6" ht="37.5">
      <c r="A67" s="122" t="s">
        <v>19</v>
      </c>
      <c r="B67" s="124">
        <v>244</v>
      </c>
      <c r="C67" s="124">
        <v>223</v>
      </c>
      <c r="D67" s="5">
        <f t="shared" si="2"/>
        <v>0</v>
      </c>
      <c r="E67" s="2">
        <f>'платные на 2020 год '!E174</f>
        <v>0</v>
      </c>
      <c r="F67" s="2">
        <v>0</v>
      </c>
    </row>
    <row r="68" spans="1:6" ht="75">
      <c r="A68" s="122" t="s">
        <v>20</v>
      </c>
      <c r="B68" s="124">
        <v>244</v>
      </c>
      <c r="C68" s="124">
        <v>223</v>
      </c>
      <c r="D68" s="5">
        <f t="shared" si="2"/>
        <v>0</v>
      </c>
      <c r="E68" s="2">
        <f>'платные на 2020 год '!E175</f>
        <v>0</v>
      </c>
      <c r="F68" s="2">
        <v>0</v>
      </c>
    </row>
    <row r="69" spans="1:6" ht="75">
      <c r="A69" s="122" t="s">
        <v>21</v>
      </c>
      <c r="B69" s="124">
        <v>244</v>
      </c>
      <c r="C69" s="124">
        <v>223</v>
      </c>
      <c r="D69" s="5">
        <f t="shared" si="2"/>
        <v>0</v>
      </c>
      <c r="E69" s="2">
        <f>'платные на 2020 год '!E176</f>
        <v>0</v>
      </c>
      <c r="F69" s="2">
        <v>0</v>
      </c>
    </row>
    <row r="70" spans="1:6" ht="71.25" customHeight="1">
      <c r="A70" s="122" t="s">
        <v>22</v>
      </c>
      <c r="B70" s="124">
        <v>244</v>
      </c>
      <c r="C70" s="124">
        <v>223</v>
      </c>
      <c r="D70" s="5">
        <f t="shared" si="2"/>
        <v>0</v>
      </c>
      <c r="E70" s="2">
        <f>'платные на 2020 год '!E177</f>
        <v>0</v>
      </c>
      <c r="F70" s="2">
        <v>0</v>
      </c>
    </row>
    <row r="71" spans="1:6" ht="168.75">
      <c r="A71" s="122" t="s">
        <v>23</v>
      </c>
      <c r="B71" s="124">
        <v>244</v>
      </c>
      <c r="C71" s="124">
        <v>224</v>
      </c>
      <c r="D71" s="5">
        <f t="shared" si="2"/>
        <v>0</v>
      </c>
      <c r="E71" s="2">
        <f>'платные на 2020 год '!E178</f>
        <v>0</v>
      </c>
      <c r="F71" s="2">
        <v>0</v>
      </c>
    </row>
    <row r="72" spans="1:6" ht="56.25">
      <c r="A72" s="122" t="s">
        <v>24</v>
      </c>
      <c r="B72" s="124" t="s">
        <v>5</v>
      </c>
      <c r="C72" s="124">
        <v>225</v>
      </c>
      <c r="D72" s="2">
        <f>D73+D74</f>
        <v>0</v>
      </c>
      <c r="E72" s="2">
        <f>E73+E74</f>
        <v>0</v>
      </c>
      <c r="F72" s="2">
        <f>F73+F74</f>
        <v>0</v>
      </c>
    </row>
    <row r="73" spans="1:6" ht="18.75">
      <c r="A73" s="151" t="s">
        <v>6</v>
      </c>
      <c r="B73" s="124">
        <v>243</v>
      </c>
      <c r="C73" s="124">
        <v>225</v>
      </c>
      <c r="D73" s="5">
        <f t="shared" ref="D73:D83" si="3">E73+F73</f>
        <v>0</v>
      </c>
      <c r="E73" s="2">
        <f>'платные на 2020 год '!E180</f>
        <v>0</v>
      </c>
      <c r="F73" s="2">
        <v>0</v>
      </c>
    </row>
    <row r="74" spans="1:6" ht="18.75">
      <c r="A74" s="151"/>
      <c r="B74" s="124">
        <v>244</v>
      </c>
      <c r="C74" s="124">
        <v>225</v>
      </c>
      <c r="D74" s="5">
        <f t="shared" si="3"/>
        <v>0</v>
      </c>
      <c r="E74" s="2">
        <f>'платные на 2020 год '!E181</f>
        <v>0</v>
      </c>
      <c r="F74" s="2">
        <v>0</v>
      </c>
    </row>
    <row r="75" spans="1:6" ht="37.5">
      <c r="A75" s="122" t="s">
        <v>58</v>
      </c>
      <c r="B75" s="124" t="s">
        <v>5</v>
      </c>
      <c r="C75" s="124">
        <v>226</v>
      </c>
      <c r="D75" s="5">
        <f t="shared" si="3"/>
        <v>5000</v>
      </c>
      <c r="E75" s="2">
        <f>E76+E77</f>
        <v>5000</v>
      </c>
      <c r="F75" s="2">
        <f>F76+F77</f>
        <v>0</v>
      </c>
    </row>
    <row r="76" spans="1:6" ht="18.75">
      <c r="A76" s="151" t="s">
        <v>6</v>
      </c>
      <c r="B76" s="124">
        <v>243</v>
      </c>
      <c r="C76" s="124">
        <v>226</v>
      </c>
      <c r="D76" s="5">
        <f t="shared" si="3"/>
        <v>0</v>
      </c>
      <c r="E76" s="2">
        <f>'платные на 2020 год '!E183</f>
        <v>0</v>
      </c>
      <c r="F76" s="2">
        <v>0</v>
      </c>
    </row>
    <row r="77" spans="1:6" ht="18.75">
      <c r="A77" s="151"/>
      <c r="B77" s="124">
        <v>244</v>
      </c>
      <c r="C77" s="124">
        <v>226</v>
      </c>
      <c r="D77" s="5">
        <f t="shared" si="3"/>
        <v>5000</v>
      </c>
      <c r="E77" s="2">
        <f>'платные на 2020 год '!E184</f>
        <v>5000</v>
      </c>
      <c r="F77" s="2"/>
    </row>
    <row r="78" spans="1:6" ht="29.25" customHeight="1">
      <c r="A78" s="122" t="s">
        <v>25</v>
      </c>
      <c r="B78" s="124">
        <v>244</v>
      </c>
      <c r="C78" s="124">
        <v>227</v>
      </c>
      <c r="D78" s="5">
        <f t="shared" si="3"/>
        <v>0</v>
      </c>
      <c r="E78" s="2">
        <f>'платные на 2020 год '!E185</f>
        <v>0</v>
      </c>
      <c r="F78" s="2"/>
    </row>
    <row r="79" spans="1:6" ht="41.25" customHeight="1">
      <c r="A79" s="122" t="s">
        <v>30</v>
      </c>
      <c r="B79" s="124" t="s">
        <v>5</v>
      </c>
      <c r="C79" s="124">
        <v>290</v>
      </c>
      <c r="D79" s="5">
        <f t="shared" si="3"/>
        <v>0</v>
      </c>
      <c r="E79" s="2">
        <f>E81+E82</f>
        <v>0</v>
      </c>
      <c r="F79" s="2">
        <f>F81+F82</f>
        <v>0</v>
      </c>
    </row>
    <row r="80" spans="1:6" ht="38.25" customHeight="1">
      <c r="A80" s="122" t="s">
        <v>9</v>
      </c>
      <c r="B80" s="124"/>
      <c r="C80" s="124"/>
      <c r="D80" s="5">
        <f t="shared" si="3"/>
        <v>0</v>
      </c>
      <c r="E80" s="2">
        <v>0</v>
      </c>
      <c r="F80" s="2">
        <v>0</v>
      </c>
    </row>
    <row r="81" spans="1:6" ht="56.25">
      <c r="A81" s="122" t="s">
        <v>34</v>
      </c>
      <c r="B81" s="124">
        <v>244</v>
      </c>
      <c r="C81" s="124">
        <v>296</v>
      </c>
      <c r="D81" s="5">
        <f t="shared" si="3"/>
        <v>0</v>
      </c>
      <c r="E81" s="2">
        <f>'платные на 2020 год '!E188</f>
        <v>0</v>
      </c>
      <c r="F81" s="2">
        <v>0</v>
      </c>
    </row>
    <row r="82" spans="1:6" ht="56.25">
      <c r="A82" s="122" t="s">
        <v>35</v>
      </c>
      <c r="B82" s="124">
        <v>244</v>
      </c>
      <c r="C82" s="124">
        <v>297</v>
      </c>
      <c r="D82" s="5">
        <f t="shared" si="3"/>
        <v>0</v>
      </c>
      <c r="E82" s="2">
        <f>'платные на 2020 год '!E189</f>
        <v>0</v>
      </c>
      <c r="F82" s="2">
        <v>0</v>
      </c>
    </row>
    <row r="83" spans="1:6" ht="56.25">
      <c r="A83" s="122" t="s">
        <v>59</v>
      </c>
      <c r="B83" s="124" t="s">
        <v>5</v>
      </c>
      <c r="C83" s="124">
        <v>300</v>
      </c>
      <c r="D83" s="5">
        <f t="shared" si="3"/>
        <v>11000</v>
      </c>
      <c r="E83" s="2">
        <f>E85+E87+E86</f>
        <v>11000</v>
      </c>
      <c r="F83" s="2">
        <f>F85+F87+F86</f>
        <v>0</v>
      </c>
    </row>
    <row r="84" spans="1:6" ht="18.75">
      <c r="A84" s="122" t="s">
        <v>9</v>
      </c>
      <c r="B84" s="124"/>
      <c r="C84" s="124"/>
      <c r="D84" s="5"/>
      <c r="E84" s="2"/>
      <c r="F84" s="2"/>
    </row>
    <row r="85" spans="1:6" ht="56.25">
      <c r="A85" s="122" t="s">
        <v>36</v>
      </c>
      <c r="B85" s="124">
        <v>244</v>
      </c>
      <c r="C85" s="124">
        <v>310</v>
      </c>
      <c r="D85" s="5">
        <f>E85+F85</f>
        <v>0</v>
      </c>
      <c r="E85" s="2">
        <f>'платные на 2020 год '!E192</f>
        <v>0</v>
      </c>
      <c r="F85" s="2">
        <v>0</v>
      </c>
    </row>
    <row r="86" spans="1:6" ht="75">
      <c r="A86" s="122" t="s">
        <v>68</v>
      </c>
      <c r="B86" s="124">
        <v>244</v>
      </c>
      <c r="C86" s="124">
        <v>320</v>
      </c>
      <c r="D86" s="5">
        <f>E86+F86</f>
        <v>0</v>
      </c>
      <c r="E86" s="2">
        <f>'платные на 2020 год '!E193</f>
        <v>0</v>
      </c>
      <c r="F86" s="2">
        <v>0</v>
      </c>
    </row>
    <row r="87" spans="1:6" ht="75">
      <c r="A87" s="122" t="s">
        <v>60</v>
      </c>
      <c r="B87" s="124" t="s">
        <v>5</v>
      </c>
      <c r="C87" s="124">
        <v>340</v>
      </c>
      <c r="D87" s="5">
        <f>E87+F87</f>
        <v>11000</v>
      </c>
      <c r="E87" s="2">
        <f>E89+E90+E91+E92+E93+E94+E95</f>
        <v>11000</v>
      </c>
      <c r="F87" s="2">
        <f>F89+F90+F91+F92+F93+F94+F95</f>
        <v>0</v>
      </c>
    </row>
    <row r="88" spans="1:6" ht="44.25" customHeight="1">
      <c r="A88" s="122" t="s">
        <v>6</v>
      </c>
      <c r="B88" s="124"/>
      <c r="C88" s="124"/>
      <c r="D88" s="5"/>
      <c r="E88" s="2"/>
      <c r="F88" s="2"/>
    </row>
    <row r="89" spans="1:6" ht="131.25">
      <c r="A89" s="122" t="s">
        <v>37</v>
      </c>
      <c r="B89" s="124">
        <v>244</v>
      </c>
      <c r="C89" s="124">
        <v>341</v>
      </c>
      <c r="D89" s="5">
        <f t="shared" ref="D89:D95" si="4">E89+F89</f>
        <v>0</v>
      </c>
      <c r="E89" s="2">
        <f>'платные на 2020 год '!E196</f>
        <v>0</v>
      </c>
      <c r="F89" s="2">
        <v>0</v>
      </c>
    </row>
    <row r="90" spans="1:6" ht="56.25">
      <c r="A90" s="122" t="s">
        <v>38</v>
      </c>
      <c r="B90" s="124">
        <v>244</v>
      </c>
      <c r="C90" s="124">
        <v>342</v>
      </c>
      <c r="D90" s="5">
        <f t="shared" si="4"/>
        <v>0</v>
      </c>
      <c r="E90" s="2">
        <f>'платные на 2020 год '!E197</f>
        <v>0</v>
      </c>
      <c r="F90" s="2">
        <v>0</v>
      </c>
    </row>
    <row r="91" spans="1:6" ht="75">
      <c r="A91" s="122" t="s">
        <v>39</v>
      </c>
      <c r="B91" s="124">
        <v>244</v>
      </c>
      <c r="C91" s="124">
        <v>343</v>
      </c>
      <c r="D91" s="5">
        <f t="shared" si="4"/>
        <v>0</v>
      </c>
      <c r="E91" s="2">
        <f>'платные на 2020 год '!E198</f>
        <v>0</v>
      </c>
      <c r="F91" s="2">
        <v>0</v>
      </c>
    </row>
    <row r="92" spans="1:6" ht="75">
      <c r="A92" s="122" t="s">
        <v>40</v>
      </c>
      <c r="B92" s="124">
        <v>244</v>
      </c>
      <c r="C92" s="124">
        <v>344</v>
      </c>
      <c r="D92" s="5">
        <f t="shared" si="4"/>
        <v>0</v>
      </c>
      <c r="E92" s="2">
        <f>'платные на 2020 год '!E199</f>
        <v>0</v>
      </c>
      <c r="F92" s="2">
        <v>0</v>
      </c>
    </row>
    <row r="93" spans="1:6" ht="56.25">
      <c r="A93" s="122" t="s">
        <v>41</v>
      </c>
      <c r="B93" s="124">
        <v>244</v>
      </c>
      <c r="C93" s="124">
        <v>345</v>
      </c>
      <c r="D93" s="5">
        <f t="shared" si="4"/>
        <v>0</v>
      </c>
      <c r="E93" s="2">
        <f>'платные на 2020 год '!E200</f>
        <v>0</v>
      </c>
      <c r="F93" s="2">
        <v>0</v>
      </c>
    </row>
    <row r="94" spans="1:6" ht="75">
      <c r="A94" s="122" t="s">
        <v>42</v>
      </c>
      <c r="B94" s="124">
        <v>244</v>
      </c>
      <c r="C94" s="124">
        <v>346</v>
      </c>
      <c r="D94" s="5">
        <f t="shared" si="4"/>
        <v>11000</v>
      </c>
      <c r="E94" s="2">
        <f>'платные на 2020 год '!E201</f>
        <v>11000</v>
      </c>
      <c r="F94" s="2">
        <v>0</v>
      </c>
    </row>
    <row r="95" spans="1:6" ht="112.5">
      <c r="A95" s="122" t="s">
        <v>43</v>
      </c>
      <c r="B95" s="124">
        <v>244</v>
      </c>
      <c r="C95" s="124">
        <v>349</v>
      </c>
      <c r="D95" s="5">
        <f t="shared" si="4"/>
        <v>0</v>
      </c>
      <c r="E95" s="2">
        <f>'платные на 2020 год '!E202</f>
        <v>0</v>
      </c>
      <c r="F95" s="2">
        <v>0</v>
      </c>
    </row>
    <row r="96" spans="1:6" ht="18.75">
      <c r="A96" s="15"/>
      <c r="B96" s="19"/>
      <c r="C96" s="19"/>
      <c r="D96" s="36"/>
      <c r="E96" s="36"/>
      <c r="F96" s="36"/>
    </row>
    <row r="97" spans="1:6">
      <c r="A97" s="11"/>
    </row>
    <row r="98" spans="1:6" ht="37.5">
      <c r="A98" s="29" t="s">
        <v>52</v>
      </c>
      <c r="B98" s="152"/>
      <c r="C98" s="152"/>
      <c r="D98" s="10"/>
      <c r="E98" s="152" t="s">
        <v>275</v>
      </c>
      <c r="F98" s="152"/>
    </row>
    <row r="99" spans="1:6" ht="18.75">
      <c r="A99" s="29"/>
      <c r="B99" s="159" t="s">
        <v>53</v>
      </c>
      <c r="C99" s="159"/>
      <c r="D99" s="10"/>
      <c r="E99" s="159" t="s">
        <v>54</v>
      </c>
      <c r="F99" s="159"/>
    </row>
    <row r="100" spans="1:6" ht="18.75">
      <c r="A100" s="29"/>
      <c r="B100" s="10"/>
      <c r="C100" s="10"/>
      <c r="D100" s="10"/>
      <c r="E100" s="10"/>
      <c r="F100" s="10"/>
    </row>
    <row r="101" spans="1:6" ht="37.5">
      <c r="A101" s="29" t="s">
        <v>55</v>
      </c>
      <c r="B101" s="152"/>
      <c r="C101" s="152"/>
      <c r="D101" s="10"/>
      <c r="E101" s="152" t="s">
        <v>276</v>
      </c>
      <c r="F101" s="152"/>
    </row>
    <row r="102" spans="1:6" ht="18.75">
      <c r="A102" s="29"/>
      <c r="B102" s="159" t="s">
        <v>53</v>
      </c>
      <c r="C102" s="159"/>
      <c r="D102" s="10"/>
      <c r="E102" s="159" t="s">
        <v>54</v>
      </c>
      <c r="F102" s="159"/>
    </row>
    <row r="103" spans="1:6" ht="18.75">
      <c r="A103" s="29"/>
      <c r="B103" s="123"/>
      <c r="C103" s="123"/>
      <c r="D103" s="10"/>
      <c r="E103" s="123"/>
      <c r="F103" s="123"/>
    </row>
    <row r="104" spans="1:6" ht="18.75">
      <c r="A104" s="29" t="s">
        <v>56</v>
      </c>
      <c r="B104" s="152"/>
      <c r="C104" s="152"/>
      <c r="D104" s="10"/>
      <c r="E104" s="152" t="s">
        <v>276</v>
      </c>
      <c r="F104" s="152"/>
    </row>
    <row r="105" spans="1:6" ht="18.75">
      <c r="A105" s="29"/>
      <c r="B105" s="159" t="s">
        <v>53</v>
      </c>
      <c r="C105" s="159"/>
      <c r="D105" s="10"/>
      <c r="E105" s="159" t="s">
        <v>54</v>
      </c>
      <c r="F105" s="159"/>
    </row>
    <row r="106" spans="1:6" ht="18.75">
      <c r="A106" s="29" t="s">
        <v>299</v>
      </c>
      <c r="B106" s="10"/>
      <c r="C106" s="10"/>
      <c r="D106" s="10"/>
      <c r="E106" s="10"/>
      <c r="F106" s="10"/>
    </row>
    <row r="107" spans="1:6" ht="18.75">
      <c r="A107" s="160" t="s">
        <v>44</v>
      </c>
      <c r="B107" s="160"/>
      <c r="C107" s="10"/>
      <c r="D107" s="10"/>
      <c r="E107" s="10"/>
      <c r="F107" s="10"/>
    </row>
  </sheetData>
  <mergeCells count="27">
    <mergeCell ref="A107:B107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  <mergeCell ref="A76:A77"/>
    <mergeCell ref="A1:F1"/>
    <mergeCell ref="A2:F2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4:F54"/>
    <mergeCell ref="A73:A74"/>
  </mergeCells>
  <pageMargins left="1.3779527559055118" right="0.39370078740157483" top="0.98425196850393704" bottom="0.78740157480314965" header="0.31496062992125984" footer="0.31496062992125984"/>
  <pageSetup paperSize="9" scale="75" firstPageNumber="12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view="pageBreakPreview" topLeftCell="A373" zoomScale="60" zoomScaleNormal="100" workbookViewId="0">
      <selection activeCell="A86" sqref="A86:G94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11" ht="39" customHeight="1">
      <c r="A1" s="6"/>
      <c r="E1" s="174"/>
      <c r="F1" s="174"/>
      <c r="G1" s="174"/>
    </row>
    <row r="2" spans="1:11" ht="40.15" customHeight="1">
      <c r="A2" s="175" t="s">
        <v>257</v>
      </c>
      <c r="B2" s="175"/>
      <c r="C2" s="175"/>
      <c r="D2" s="175"/>
      <c r="E2" s="175"/>
      <c r="F2" s="175"/>
      <c r="G2" s="175"/>
    </row>
    <row r="3" spans="1:11" ht="18.75">
      <c r="A3" s="63"/>
      <c r="B3" s="63"/>
      <c r="C3" s="63"/>
      <c r="D3" s="63"/>
      <c r="E3" s="63"/>
      <c r="F3" s="63"/>
      <c r="G3" s="63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60"/>
    </row>
    <row r="7" spans="1:11" ht="18.75">
      <c r="A7" s="9" t="s">
        <v>255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64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'платные на 2020 год '!E8</f>
        <v>0</v>
      </c>
      <c r="I9" s="50">
        <f>F11+F20+F26+F32+D40+F48+F56+F64+F70+F78+F84+F92+F93+F94</f>
        <v>36000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36000</v>
      </c>
      <c r="K9" s="80">
        <f>H9+I9-J9</f>
        <v>0</v>
      </c>
    </row>
    <row r="10" spans="1:11" ht="18.75">
      <c r="A10" s="64">
        <v>1</v>
      </c>
      <c r="B10" s="176">
        <v>2</v>
      </c>
      <c r="C10" s="176"/>
      <c r="D10" s="176">
        <v>3</v>
      </c>
      <c r="E10" s="176"/>
      <c r="F10" s="176">
        <v>4</v>
      </c>
      <c r="G10" s="176"/>
      <c r="H10" s="50"/>
      <c r="I10" s="50"/>
      <c r="J10" s="50"/>
      <c r="K10" s="50"/>
    </row>
    <row r="11" spans="1:11" ht="37.5">
      <c r="A11" s="13" t="s">
        <v>169</v>
      </c>
      <c r="B11" s="176"/>
      <c r="C11" s="176"/>
      <c r="D11" s="176"/>
      <c r="E11" s="176"/>
      <c r="F11" s="177">
        <f>'платные на 2020 год '!D12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60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63"/>
      <c r="B15" s="63"/>
      <c r="C15" s="63"/>
      <c r="D15" s="63"/>
      <c r="E15" s="63"/>
      <c r="F15" s="63"/>
      <c r="G15" s="63"/>
    </row>
    <row r="16" spans="1:11" ht="18.75">
      <c r="A16" s="9" t="s">
        <v>255</v>
      </c>
      <c r="B16" s="10">
        <v>130</v>
      </c>
    </row>
    <row r="17" spans="1:11">
      <c r="A17" s="11"/>
    </row>
    <row r="18" spans="1:11" ht="55.9" customHeight="1">
      <c r="A18" s="64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</row>
    <row r="19" spans="1:11" ht="18.75">
      <c r="A19" s="64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v>0</v>
      </c>
      <c r="G20" s="177"/>
      <c r="H20" s="50"/>
      <c r="I20" s="50"/>
      <c r="J20" s="50"/>
      <c r="K20" s="50"/>
    </row>
    <row r="21" spans="1:11" ht="18.75">
      <c r="A21" s="60"/>
    </row>
    <row r="22" spans="1:11" ht="18.75">
      <c r="A22" s="9" t="s">
        <v>255</v>
      </c>
      <c r="B22" s="10">
        <v>130</v>
      </c>
    </row>
    <row r="23" spans="1:11">
      <c r="A23" s="11"/>
    </row>
    <row r="24" spans="1:11" ht="41.45" customHeight="1">
      <c r="A24" s="64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64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f>'платные на 2020 год '!D13</f>
        <v>36000</v>
      </c>
      <c r="G26" s="177"/>
    </row>
    <row r="27" spans="1:11" ht="18.75">
      <c r="A27" s="60"/>
    </row>
    <row r="28" spans="1:11" ht="18.75">
      <c r="A28" s="9" t="s">
        <v>255</v>
      </c>
      <c r="B28" s="10">
        <v>150</v>
      </c>
    </row>
    <row r="29" spans="1:11">
      <c r="A29" s="11"/>
    </row>
    <row r="30" spans="1:11" ht="42.6" customHeight="1">
      <c r="A30" s="64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64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f>'платные на 2020 год '!D15</f>
        <v>0</v>
      </c>
      <c r="G32" s="177"/>
    </row>
    <row r="33" spans="1:7" ht="18.75">
      <c r="A33" s="60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60"/>
    </row>
    <row r="36" spans="1:7" ht="18.75">
      <c r="A36" s="9" t="s">
        <v>255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f>'платные на 2020 год '!D14</f>
        <v>0</v>
      </c>
      <c r="E40" s="185"/>
      <c r="F40" s="185"/>
      <c r="G40" s="186"/>
    </row>
    <row r="41" spans="1:7" ht="18.75">
      <c r="A41" s="60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63"/>
      <c r="B43" s="63"/>
      <c r="C43" s="63"/>
      <c r="D43" s="63"/>
      <c r="E43" s="63"/>
      <c r="F43" s="63"/>
      <c r="G43" s="63"/>
    </row>
    <row r="44" spans="1:7" ht="18.75">
      <c r="A44" s="9" t="s">
        <v>255</v>
      </c>
      <c r="B44" s="10">
        <v>180</v>
      </c>
    </row>
    <row r="45" spans="1:7">
      <c r="A45" s="11"/>
    </row>
    <row r="46" spans="1:7" ht="57" customHeight="1">
      <c r="A46" s="64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64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f>'платные на 2020 год '!D16</f>
        <v>0</v>
      </c>
      <c r="G48" s="177"/>
    </row>
    <row r="49" spans="1:7" ht="18.75">
      <c r="A49" s="60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60"/>
    </row>
    <row r="52" spans="1:7" ht="18.75">
      <c r="A52" s="9" t="s">
        <v>255</v>
      </c>
      <c r="B52" s="10">
        <v>180</v>
      </c>
    </row>
    <row r="53" spans="1:7">
      <c r="A53" s="11"/>
    </row>
    <row r="54" spans="1:7" ht="58.9" customHeight="1">
      <c r="A54" s="64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64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v>0</v>
      </c>
      <c r="G56" s="177"/>
    </row>
    <row r="57" spans="1:7" ht="18.75">
      <c r="A57" s="60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60"/>
    </row>
    <row r="60" spans="1:7" ht="18.75">
      <c r="A60" s="9" t="s">
        <v>255</v>
      </c>
      <c r="B60" s="10">
        <v>410</v>
      </c>
    </row>
    <row r="61" spans="1:7">
      <c r="A61" s="11"/>
    </row>
    <row r="62" spans="1:7" ht="51.6" customHeight="1">
      <c r="A62" s="64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64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f>'платные на 2020 год '!D19</f>
        <v>0</v>
      </c>
      <c r="G64" s="177"/>
    </row>
    <row r="65" spans="1:7" ht="18.75">
      <c r="A65" s="60"/>
    </row>
    <row r="66" spans="1:7" ht="18.75">
      <c r="A66" s="9" t="s">
        <v>255</v>
      </c>
      <c r="B66" s="10">
        <v>440</v>
      </c>
    </row>
    <row r="67" spans="1:7">
      <c r="A67" s="11"/>
    </row>
    <row r="68" spans="1:7" ht="36.6" customHeight="1">
      <c r="A68" s="64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64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f>'платные на 2020 год '!D20</f>
        <v>0</v>
      </c>
      <c r="G70" s="177"/>
    </row>
    <row r="71" spans="1:7" ht="18.75">
      <c r="A71" s="15"/>
      <c r="B71" s="19"/>
      <c r="C71" s="19"/>
      <c r="D71" s="19"/>
      <c r="E71" s="19"/>
      <c r="F71" s="82"/>
      <c r="G71" s="82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8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8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177">
        <f>'платные на 2020 год '!E23</f>
        <v>0</v>
      </c>
      <c r="G78" s="177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9" customHeight="1">
      <c r="A82" s="64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64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177">
        <f>'платные на 2020 год '!D24</f>
        <v>0</v>
      </c>
      <c r="G84" s="177"/>
    </row>
    <row r="85" spans="1:7" ht="18.75">
      <c r="A85" s="15"/>
      <c r="B85" s="19"/>
      <c r="C85" s="19"/>
      <c r="D85" s="19"/>
      <c r="E85" s="19"/>
      <c r="F85" s="19"/>
      <c r="G85" s="19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43.9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03" t="s">
        <v>194</v>
      </c>
      <c r="B92" s="178" t="s">
        <v>117</v>
      </c>
      <c r="C92" s="180"/>
      <c r="D92" s="178" t="s">
        <v>117</v>
      </c>
      <c r="E92" s="180"/>
      <c r="F92" s="177">
        <f>'платные на 2020 год '!E100</f>
        <v>0</v>
      </c>
      <c r="G92" s="176"/>
    </row>
    <row r="93" spans="1:7" ht="56.25">
      <c r="A93" s="103" t="s">
        <v>195</v>
      </c>
      <c r="B93" s="178" t="s">
        <v>117</v>
      </c>
      <c r="C93" s="180"/>
      <c r="D93" s="178" t="s">
        <v>117</v>
      </c>
      <c r="E93" s="180"/>
      <c r="F93" s="177">
        <f>'платные на 2020 год '!E101</f>
        <v>0</v>
      </c>
      <c r="G93" s="176"/>
    </row>
    <row r="94" spans="1:7" ht="57" thickBot="1">
      <c r="A94" s="32" t="s">
        <v>196</v>
      </c>
      <c r="B94" s="178" t="s">
        <v>117</v>
      </c>
      <c r="C94" s="180"/>
      <c r="D94" s="178" t="s">
        <v>117</v>
      </c>
      <c r="E94" s="180"/>
      <c r="F94" s="177">
        <f>'платные на 2020 год '!E102</f>
        <v>0</v>
      </c>
      <c r="G94" s="176"/>
    </row>
    <row r="95" spans="1:7" ht="18.75">
      <c r="A95" s="15"/>
      <c r="B95" s="19"/>
      <c r="C95" s="19"/>
      <c r="D95" s="19"/>
      <c r="E95" s="19"/>
      <c r="F95" s="19"/>
      <c r="G95" s="19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64">
        <v>1</v>
      </c>
      <c r="B105" s="64">
        <v>2</v>
      </c>
      <c r="C105" s="64">
        <v>3</v>
      </c>
      <c r="D105" s="64">
        <v>4</v>
      </c>
      <c r="E105" s="64">
        <v>4</v>
      </c>
      <c r="F105" s="64">
        <v>5</v>
      </c>
      <c r="G105" s="64">
        <v>7</v>
      </c>
    </row>
    <row r="106" spans="1:7" ht="18.75">
      <c r="A106" s="64"/>
      <c r="B106" s="64"/>
      <c r="C106" s="77"/>
      <c r="D106" s="77"/>
      <c r="E106" s="77"/>
      <c r="F106" s="77"/>
      <c r="G106" s="77"/>
    </row>
    <row r="107" spans="1:7" ht="18.75">
      <c r="A107" s="64" t="s">
        <v>146</v>
      </c>
      <c r="B107" s="64"/>
      <c r="C107" s="77"/>
      <c r="D107" s="77"/>
      <c r="E107" s="77"/>
      <c r="F107" s="77"/>
      <c r="G107" s="77">
        <f>'платные на 2020 год '!D31+'платные на 2020 год '!D64</f>
        <v>0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62"/>
      <c r="B110" s="62"/>
      <c r="C110" s="62"/>
      <c r="D110" s="62"/>
      <c r="E110" s="62"/>
      <c r="F110" s="62"/>
      <c r="G110" s="62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64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'платные на 2020 год '!D64+'платные на 2020 год '!D31+'платные на 2020 год '!D33</f>
        <v>0</v>
      </c>
      <c r="C116" s="177"/>
      <c r="D116" s="177">
        <f>G107</f>
        <v>0</v>
      </c>
      <c r="E116" s="177"/>
      <c r="F116" s="177">
        <f>B116-D116</f>
        <v>0</v>
      </c>
      <c r="G116" s="177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64" t="s">
        <v>86</v>
      </c>
      <c r="B122" s="64" t="s">
        <v>87</v>
      </c>
      <c r="C122" s="176" t="s">
        <v>88</v>
      </c>
      <c r="D122" s="176"/>
      <c r="E122" s="64" t="s">
        <v>89</v>
      </c>
      <c r="F122" s="176" t="s">
        <v>90</v>
      </c>
      <c r="G122" s="176"/>
    </row>
    <row r="123" spans="1:7" ht="18.75">
      <c r="A123" s="64">
        <v>1</v>
      </c>
      <c r="B123" s="64">
        <v>2</v>
      </c>
      <c r="C123" s="176">
        <v>3</v>
      </c>
      <c r="D123" s="176"/>
      <c r="E123" s="64">
        <v>4</v>
      </c>
      <c r="F123" s="176">
        <v>5</v>
      </c>
      <c r="G123" s="176"/>
    </row>
    <row r="124" spans="1:7" ht="18.75">
      <c r="A124" s="13" t="s">
        <v>91</v>
      </c>
      <c r="B124" s="66"/>
      <c r="C124" s="176"/>
      <c r="D124" s="176"/>
      <c r="E124" s="14"/>
      <c r="F124" s="177">
        <f>'платные на 2020 год '!D32</f>
        <v>0</v>
      </c>
      <c r="G124" s="177"/>
    </row>
    <row r="125" spans="1:7" ht="18.75">
      <c r="A125" s="8"/>
    </row>
    <row r="126" spans="1:7" ht="33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64" t="s">
        <v>86</v>
      </c>
      <c r="B130" s="64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64">
        <v>1</v>
      </c>
      <c r="B131" s="64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66"/>
      <c r="C132" s="178"/>
      <c r="D132" s="179"/>
      <c r="E132" s="180"/>
      <c r="F132" s="177">
        <f>'платные на 2020 год '!D35</f>
        <v>0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64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64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64"/>
      <c r="D140" s="178"/>
      <c r="E140" s="180"/>
      <c r="F140" s="184">
        <f>'платные на 2020 год '!D41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65"/>
      <c r="B143" s="65"/>
      <c r="C143" s="65"/>
      <c r="D143" s="65"/>
      <c r="E143" s="65"/>
      <c r="F143" s="65"/>
      <c r="G143" s="65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64" t="s">
        <v>86</v>
      </c>
      <c r="B146" s="64" t="s">
        <v>87</v>
      </c>
      <c r="C146" s="176" t="s">
        <v>88</v>
      </c>
      <c r="D146" s="176"/>
      <c r="E146" s="64" t="s">
        <v>89</v>
      </c>
      <c r="F146" s="176" t="s">
        <v>90</v>
      </c>
      <c r="G146" s="176"/>
    </row>
    <row r="147" spans="1:7" ht="18.75">
      <c r="A147" s="64">
        <v>1</v>
      </c>
      <c r="B147" s="64">
        <v>2</v>
      </c>
      <c r="C147" s="176">
        <v>3</v>
      </c>
      <c r="D147" s="176"/>
      <c r="E147" s="64">
        <v>4</v>
      </c>
      <c r="F147" s="176">
        <v>5</v>
      </c>
      <c r="G147" s="176"/>
    </row>
    <row r="148" spans="1:7" ht="37.5">
      <c r="A148" s="13" t="s">
        <v>95</v>
      </c>
      <c r="B148" s="66"/>
      <c r="C148" s="176"/>
      <c r="D148" s="176"/>
      <c r="E148" s="14"/>
      <c r="F148" s="177">
        <f>'платные на 2020 год '!D55</f>
        <v>0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64" t="s">
        <v>86</v>
      </c>
      <c r="B154" s="64" t="s">
        <v>96</v>
      </c>
      <c r="C154" s="176" t="s">
        <v>97</v>
      </c>
      <c r="D154" s="176"/>
      <c r="E154" s="64" t="s">
        <v>89</v>
      </c>
      <c r="F154" s="176" t="s">
        <v>90</v>
      </c>
      <c r="G154" s="176"/>
    </row>
    <row r="155" spans="1:7" ht="18.75">
      <c r="A155" s="64">
        <v>1</v>
      </c>
      <c r="B155" s="64">
        <v>2</v>
      </c>
      <c r="C155" s="176">
        <v>3</v>
      </c>
      <c r="D155" s="176"/>
      <c r="E155" s="64">
        <v>4</v>
      </c>
      <c r="F155" s="189">
        <v>5</v>
      </c>
      <c r="G155" s="190"/>
    </row>
    <row r="156" spans="1:7" ht="93.75">
      <c r="A156" s="13" t="s">
        <v>98</v>
      </c>
      <c r="B156" s="77"/>
      <c r="C156" s="177"/>
      <c r="D156" s="177"/>
      <c r="E156" s="79"/>
      <c r="F156" s="191">
        <f>'платные на 2020 год '!D56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64" t="s">
        <v>86</v>
      </c>
      <c r="B160" s="64" t="s">
        <v>96</v>
      </c>
      <c r="C160" s="176" t="s">
        <v>97</v>
      </c>
      <c r="D160" s="176"/>
      <c r="E160" s="64" t="s">
        <v>89</v>
      </c>
      <c r="F160" s="176" t="s">
        <v>90</v>
      </c>
      <c r="G160" s="176"/>
    </row>
    <row r="161" spans="1:7" ht="18.75">
      <c r="A161" s="64">
        <v>1</v>
      </c>
      <c r="B161" s="64">
        <v>2</v>
      </c>
      <c r="C161" s="176">
        <v>3</v>
      </c>
      <c r="D161" s="176"/>
      <c r="E161" s="64">
        <v>4</v>
      </c>
      <c r="F161" s="189">
        <v>5</v>
      </c>
      <c r="G161" s="190"/>
    </row>
    <row r="162" spans="1:7" ht="75">
      <c r="A162" s="13" t="s">
        <v>157</v>
      </c>
      <c r="B162" s="77"/>
      <c r="C162" s="177"/>
      <c r="D162" s="177"/>
      <c r="E162" s="79"/>
      <c r="F162" s="191">
        <f>'платные на 2020 год '!D57</f>
        <v>0</v>
      </c>
      <c r="G162" s="192"/>
    </row>
    <row r="163" spans="1:7" ht="18.75">
      <c r="A163" s="13" t="s">
        <v>120</v>
      </c>
      <c r="B163" s="66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65"/>
      <c r="B166" s="65"/>
      <c r="C166" s="65"/>
      <c r="D166" s="65"/>
      <c r="E166" s="65"/>
      <c r="F166" s="65"/>
      <c r="G166" s="65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64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64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'платные на 2020 год '!D64</f>
        <v>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64" t="s">
        <v>86</v>
      </c>
      <c r="B175" s="64" t="s">
        <v>99</v>
      </c>
      <c r="C175" s="64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64">
        <v>1</v>
      </c>
      <c r="B176" s="64">
        <v>2</v>
      </c>
      <c r="C176" s="64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66"/>
      <c r="C177" s="64"/>
      <c r="D177" s="178"/>
      <c r="E177" s="180"/>
      <c r="F177" s="184">
        <f>'платные на 2020 год '!D66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64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64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'платные на 2020 год '!D62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64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64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'платные на 2020 год '!D70</f>
        <v>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64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64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'платные на 2020 год '!D71</f>
        <v>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64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64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'платные на 2020 год '!D72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64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64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'платные на 2020 год '!D78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64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64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'платные на 2020 год '!D79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64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64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'платные на 2020 год '!D80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64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64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64"/>
      <c r="B238" s="178"/>
      <c r="C238" s="180"/>
      <c r="D238" s="178"/>
      <c r="E238" s="180"/>
      <c r="F238" s="178"/>
      <c r="G238" s="180"/>
    </row>
    <row r="239" spans="1:7" ht="18" customHeight="1">
      <c r="A239" s="64" t="s">
        <v>245</v>
      </c>
      <c r="B239" s="178"/>
      <c r="C239" s="180"/>
      <c r="D239" s="178"/>
      <c r="E239" s="180"/>
      <c r="F239" s="184">
        <f>'платные на 2020 год '!D73</f>
        <v>0</v>
      </c>
      <c r="G239" s="180"/>
    </row>
    <row r="240" spans="1:7" ht="18" customHeight="1">
      <c r="A240" s="64"/>
      <c r="B240" s="178"/>
      <c r="C240" s="180"/>
      <c r="D240" s="178"/>
      <c r="E240" s="180"/>
      <c r="F240" s="178"/>
      <c r="G240" s="180"/>
    </row>
    <row r="241" spans="1:7" ht="18" customHeight="1">
      <c r="A241" s="64" t="s">
        <v>246</v>
      </c>
      <c r="B241" s="178"/>
      <c r="C241" s="180"/>
      <c r="D241" s="178"/>
      <c r="E241" s="180"/>
      <c r="F241" s="184">
        <f>'платные на 2020 год '!D74</f>
        <v>0</v>
      </c>
      <c r="G241" s="180"/>
    </row>
    <row r="242" spans="1:7" ht="18" customHeight="1">
      <c r="A242" s="64"/>
      <c r="B242" s="178"/>
      <c r="C242" s="180"/>
      <c r="D242" s="178"/>
      <c r="E242" s="180"/>
      <c r="F242" s="178"/>
      <c r="G242" s="180"/>
    </row>
    <row r="243" spans="1:7" ht="18" customHeight="1">
      <c r="A243" s="64" t="s">
        <v>247</v>
      </c>
      <c r="B243" s="178"/>
      <c r="C243" s="180"/>
      <c r="D243" s="178"/>
      <c r="E243" s="180"/>
      <c r="F243" s="184">
        <f>'платные на 2020 год '!D75</f>
        <v>0</v>
      </c>
      <c r="G243" s="180"/>
    </row>
    <row r="244" spans="1:7" ht="18" customHeight="1">
      <c r="A244" s="64"/>
      <c r="B244" s="178"/>
      <c r="C244" s="180"/>
      <c r="D244" s="178"/>
      <c r="E244" s="180"/>
      <c r="F244" s="178"/>
      <c r="G244" s="180"/>
    </row>
    <row r="245" spans="1:7" ht="18" customHeight="1">
      <c r="A245" s="64" t="s">
        <v>248</v>
      </c>
      <c r="B245" s="178"/>
      <c r="C245" s="180"/>
      <c r="D245" s="178"/>
      <c r="E245" s="180"/>
      <c r="F245" s="184">
        <f>'платные на 2020 год '!D81</f>
        <v>0</v>
      </c>
      <c r="G245" s="180"/>
    </row>
    <row r="246" spans="1:7" ht="18" customHeight="1">
      <c r="A246" s="64"/>
      <c r="B246" s="178"/>
      <c r="C246" s="180"/>
      <c r="D246" s="178"/>
      <c r="E246" s="180"/>
      <c r="F246" s="178"/>
      <c r="G246" s="180"/>
    </row>
    <row r="247" spans="1:7" ht="18" customHeight="1">
      <c r="A247" s="64" t="s">
        <v>249</v>
      </c>
      <c r="B247" s="178"/>
      <c r="C247" s="180"/>
      <c r="D247" s="178"/>
      <c r="E247" s="180"/>
      <c r="F247" s="184">
        <f>'платные на 2020 год '!D84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67"/>
      <c r="B252" s="67"/>
      <c r="C252" s="67"/>
      <c r="D252" s="67"/>
      <c r="E252" s="67"/>
      <c r="F252" s="67"/>
      <c r="G252" s="67"/>
    </row>
    <row r="253" spans="1:7" ht="18.75">
      <c r="A253" s="9" t="s">
        <v>145</v>
      </c>
      <c r="B253" s="19">
        <v>244</v>
      </c>
      <c r="C253" s="67"/>
      <c r="D253" s="67"/>
      <c r="E253" s="67"/>
      <c r="F253" s="67"/>
      <c r="G253" s="67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64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64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'платные на 2020 год '!D36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65"/>
      <c r="B259" s="65"/>
      <c r="C259" s="65"/>
      <c r="D259" s="65"/>
      <c r="E259" s="65"/>
      <c r="F259" s="65"/>
      <c r="G259" s="65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64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64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'платные на 2020 год '!D39</f>
        <v>20000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64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64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'платные на 2020 год '!D42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64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64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'платные на 2020 год '!D45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'платные на 2020 год '!D46</f>
        <v>0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'платные на 2020 год '!D47</f>
        <v>0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'платные на 2020 год '!D48</f>
        <v>0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'платные на 2020 год '!D49</f>
        <v>0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69"/>
      <c r="B292" s="69"/>
      <c r="C292" s="69"/>
      <c r="D292" s="69"/>
      <c r="E292" s="69"/>
      <c r="F292" s="69"/>
      <c r="G292" s="69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64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64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'платные на 2020 год '!D50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191">
        <f>'платные на 2020 год '!D52</f>
        <v>0</v>
      </c>
      <c r="G306" s="19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191">
        <f>'платные на 2020 год '!D53</f>
        <v>0</v>
      </c>
      <c r="G313" s="19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191">
        <f>'платные на 2020 год '!D58</f>
        <v>0</v>
      </c>
      <c r="G325" s="19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191">
        <f>'платные на 2020 год '!D59</f>
        <v>5000</v>
      </c>
      <c r="G332" s="192"/>
    </row>
    <row r="333" spans="1:7" ht="18.75">
      <c r="A333" s="181" t="s">
        <v>140</v>
      </c>
      <c r="B333" s="182"/>
      <c r="C333" s="183"/>
      <c r="D333" s="209"/>
      <c r="E333" s="210"/>
      <c r="F333" s="191"/>
      <c r="G333" s="192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193">
        <f>'платные на 2020 год '!D60</f>
        <v>0</v>
      </c>
      <c r="F343" s="215"/>
      <c r="G343" s="194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64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64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64"/>
      <c r="B352" s="178"/>
      <c r="C352" s="180"/>
      <c r="D352" s="178"/>
      <c r="E352" s="180"/>
      <c r="F352" s="184"/>
      <c r="G352" s="186"/>
    </row>
    <row r="353" spans="1:7" ht="18.75">
      <c r="A353" s="68" t="s">
        <v>248</v>
      </c>
      <c r="B353" s="178"/>
      <c r="C353" s="180"/>
      <c r="D353" s="178"/>
      <c r="E353" s="180"/>
      <c r="F353" s="184">
        <f>'платные на 2020 год '!D77</f>
        <v>0</v>
      </c>
      <c r="G353" s="186"/>
    </row>
    <row r="354" spans="1:7" ht="18.75">
      <c r="A354" s="68"/>
      <c r="B354" s="178"/>
      <c r="C354" s="180"/>
      <c r="D354" s="178"/>
      <c r="E354" s="180"/>
      <c r="F354" s="184"/>
      <c r="G354" s="186"/>
    </row>
    <row r="355" spans="1:7" ht="18.75">
      <c r="A355" s="13" t="s">
        <v>249</v>
      </c>
      <c r="B355" s="178"/>
      <c r="C355" s="180"/>
      <c r="D355" s="178"/>
      <c r="E355" s="180"/>
      <c r="F355" s="184">
        <f>'платные на 2020 год '!D83</f>
        <v>0</v>
      </c>
      <c r="G355" s="186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64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64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'платные на 2020 год '!D87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/>
      <c r="G364" s="186"/>
    </row>
    <row r="365" spans="1:7" ht="18.75">
      <c r="A365" s="8"/>
    </row>
    <row r="366" spans="1:7" ht="28.15" customHeight="1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37.9" customHeight="1">
      <c r="A370" s="64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64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'платные на 2020 год '!D88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7.5" customHeight="1">
      <c r="A375" s="188" t="s">
        <v>251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64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64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'платные на 2020 год '!D91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'платные на 2020 год '!D92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'платные на 2020 год '!D93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'платные на 2020 год '!D94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'платные на 2020 год '!D95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'платные на 2020 год '!D96</f>
        <v>11000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'платные на 2020 год '!D97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/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61"/>
      <c r="D399" s="61"/>
      <c r="E399" s="10"/>
      <c r="F399" s="61"/>
      <c r="G399" s="61"/>
    </row>
    <row r="400" spans="1:7" ht="56.25">
      <c r="A400" s="29" t="s">
        <v>152</v>
      </c>
      <c r="B400" s="10"/>
      <c r="C400" s="152"/>
      <c r="D400" s="152"/>
      <c r="E400" s="10"/>
      <c r="F400" s="152"/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61"/>
      <c r="D402" s="61"/>
      <c r="E402" s="10"/>
      <c r="F402" s="61"/>
      <c r="G402" s="61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B92:C92"/>
    <mergeCell ref="D92:E92"/>
    <mergeCell ref="B93:C93"/>
    <mergeCell ref="D93:E93"/>
    <mergeCell ref="B94:C94"/>
    <mergeCell ref="D94:E94"/>
    <mergeCell ref="F92:G92"/>
    <mergeCell ref="F93:G93"/>
    <mergeCell ref="F94:G94"/>
    <mergeCell ref="A86:G86"/>
    <mergeCell ref="B90:C90"/>
    <mergeCell ref="D90:E90"/>
    <mergeCell ref="F90:G90"/>
    <mergeCell ref="B91:C91"/>
    <mergeCell ref="D91:E91"/>
    <mergeCell ref="F91:G91"/>
    <mergeCell ref="B10:C10"/>
    <mergeCell ref="D10:E10"/>
    <mergeCell ref="F10:G10"/>
    <mergeCell ref="B11:C11"/>
    <mergeCell ref="D11:E11"/>
    <mergeCell ref="F11:G11"/>
    <mergeCell ref="B20:C20"/>
    <mergeCell ref="D20:E20"/>
    <mergeCell ref="F20:G20"/>
    <mergeCell ref="B26:C26"/>
    <mergeCell ref="D26:E26"/>
    <mergeCell ref="F26:G26"/>
    <mergeCell ref="B30:C30"/>
    <mergeCell ref="D30:E30"/>
    <mergeCell ref="F30:G30"/>
    <mergeCell ref="B24:C24"/>
    <mergeCell ref="D24:E24"/>
    <mergeCell ref="E1:G1"/>
    <mergeCell ref="A2:G2"/>
    <mergeCell ref="A4:G4"/>
    <mergeCell ref="A5:G5"/>
    <mergeCell ref="B9:C9"/>
    <mergeCell ref="D9:E9"/>
    <mergeCell ref="F9:G9"/>
    <mergeCell ref="B19:C19"/>
    <mergeCell ref="D19:E19"/>
    <mergeCell ref="F19:G19"/>
    <mergeCell ref="B12:C12"/>
    <mergeCell ref="D12:E12"/>
    <mergeCell ref="F12:G12"/>
    <mergeCell ref="A14:G14"/>
    <mergeCell ref="B18:C18"/>
    <mergeCell ref="D18:E18"/>
    <mergeCell ref="F18:G18"/>
    <mergeCell ref="F24:G24"/>
    <mergeCell ref="B25:C25"/>
    <mergeCell ref="D25:E25"/>
    <mergeCell ref="F25:G25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109:G109"/>
    <mergeCell ref="A113:A114"/>
    <mergeCell ref="B113:C114"/>
    <mergeCell ref="D113:E114"/>
    <mergeCell ref="F113:G114"/>
    <mergeCell ref="B115:C115"/>
    <mergeCell ref="D115:E115"/>
    <mergeCell ref="F115:G115"/>
    <mergeCell ref="A96:G96"/>
    <mergeCell ref="A98:G98"/>
    <mergeCell ref="A102:A104"/>
    <mergeCell ref="B102:B104"/>
    <mergeCell ref="C102:F102"/>
    <mergeCell ref="G102:G104"/>
    <mergeCell ref="C103:C104"/>
    <mergeCell ref="D103:F103"/>
    <mergeCell ref="C123:D123"/>
    <mergeCell ref="F123:G123"/>
    <mergeCell ref="C124:D124"/>
    <mergeCell ref="F124:G124"/>
    <mergeCell ref="A126:G126"/>
    <mergeCell ref="C130:E130"/>
    <mergeCell ref="F130:G130"/>
    <mergeCell ref="B116:C116"/>
    <mergeCell ref="D116:E116"/>
    <mergeCell ref="F116:G116"/>
    <mergeCell ref="A118:G118"/>
    <mergeCell ref="C122:D122"/>
    <mergeCell ref="F122:G122"/>
    <mergeCell ref="A139:B139"/>
    <mergeCell ref="D139:E139"/>
    <mergeCell ref="F139:G139"/>
    <mergeCell ref="A140:B140"/>
    <mergeCell ref="D140:E140"/>
    <mergeCell ref="F140:G140"/>
    <mergeCell ref="C131:E131"/>
    <mergeCell ref="F131:G131"/>
    <mergeCell ref="C132:E132"/>
    <mergeCell ref="F132:G132"/>
    <mergeCell ref="A134:G134"/>
    <mergeCell ref="A138:B138"/>
    <mergeCell ref="D138:E138"/>
    <mergeCell ref="F138:G138"/>
    <mergeCell ref="A150:G150"/>
    <mergeCell ref="C154:D154"/>
    <mergeCell ref="F154:G154"/>
    <mergeCell ref="C155:D155"/>
    <mergeCell ref="F155:G155"/>
    <mergeCell ref="C156:D156"/>
    <mergeCell ref="F156:G156"/>
    <mergeCell ref="A142:G142"/>
    <mergeCell ref="C146:D146"/>
    <mergeCell ref="F146:G146"/>
    <mergeCell ref="C147:D147"/>
    <mergeCell ref="F147:G147"/>
    <mergeCell ref="C148:D148"/>
    <mergeCell ref="F148:G148"/>
    <mergeCell ref="C163:D163"/>
    <mergeCell ref="F163:G163"/>
    <mergeCell ref="A165:G165"/>
    <mergeCell ref="B169:C169"/>
    <mergeCell ref="D169:E169"/>
    <mergeCell ref="F169:G169"/>
    <mergeCell ref="C160:D160"/>
    <mergeCell ref="F160:G160"/>
    <mergeCell ref="C161:D161"/>
    <mergeCell ref="F161:G161"/>
    <mergeCell ref="C162:D162"/>
    <mergeCell ref="F162:G162"/>
    <mergeCell ref="D175:E175"/>
    <mergeCell ref="F175:G175"/>
    <mergeCell ref="D176:E176"/>
    <mergeCell ref="F176:G176"/>
    <mergeCell ref="D177:E177"/>
    <mergeCell ref="F177:G177"/>
    <mergeCell ref="B170:C170"/>
    <mergeCell ref="D170:E170"/>
    <mergeCell ref="F170:G170"/>
    <mergeCell ref="B171:C171"/>
    <mergeCell ref="D171:E171"/>
    <mergeCell ref="F171:G171"/>
    <mergeCell ref="B185:C185"/>
    <mergeCell ref="D185:E185"/>
    <mergeCell ref="F185:G185"/>
    <mergeCell ref="B186:C186"/>
    <mergeCell ref="D186:E186"/>
    <mergeCell ref="F186:G186"/>
    <mergeCell ref="A179:G179"/>
    <mergeCell ref="B183:C183"/>
    <mergeCell ref="D183:E183"/>
    <mergeCell ref="F183:G183"/>
    <mergeCell ref="B184:C184"/>
    <mergeCell ref="D184:E184"/>
    <mergeCell ref="F184:G184"/>
    <mergeCell ref="B193:C193"/>
    <mergeCell ref="D193:E193"/>
    <mergeCell ref="B194:C194"/>
    <mergeCell ref="D194:E194"/>
    <mergeCell ref="A188:G188"/>
    <mergeCell ref="B191:C191"/>
    <mergeCell ref="D191:E191"/>
    <mergeCell ref="F191:G191"/>
    <mergeCell ref="B192:C192"/>
    <mergeCell ref="D192:E192"/>
    <mergeCell ref="F192:G192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A406:B406"/>
    <mergeCell ref="F193:G194"/>
    <mergeCell ref="A72:G72"/>
    <mergeCell ref="B76:C76"/>
    <mergeCell ref="D76:E76"/>
    <mergeCell ref="F76:G76"/>
    <mergeCell ref="B77:C77"/>
    <mergeCell ref="D77:E77"/>
    <mergeCell ref="F77:G77"/>
    <mergeCell ref="B78:C78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B84:C84"/>
    <mergeCell ref="D84:E84"/>
    <mergeCell ref="F84:G84"/>
    <mergeCell ref="D78:E78"/>
    <mergeCell ref="F78:G78"/>
    <mergeCell ref="B82:C82"/>
    <mergeCell ref="D82:E82"/>
    <mergeCell ref="F82:G82"/>
    <mergeCell ref="B83:C83"/>
    <mergeCell ref="D83:E83"/>
    <mergeCell ref="F83:G83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8" manualBreakCount="8">
    <brk id="32" max="16383" man="1"/>
    <brk id="84" max="16383" man="1"/>
    <brk id="133" max="16383" man="1"/>
    <brk id="171" max="16383" man="1"/>
    <brk id="209" max="16383" man="1"/>
    <brk id="258" max="16383" man="1"/>
    <brk id="299" max="16383" man="1"/>
    <brk id="3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view="pageBreakPreview" topLeftCell="A64" zoomScale="60" zoomScaleNormal="100" workbookViewId="0">
      <selection activeCell="B15" sqref="B15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6" width="17.42578125" style="7" customWidth="1"/>
    <col min="7" max="8" width="8.85546875" style="7"/>
    <col min="9" max="9" width="12.28515625" style="7" bestFit="1" customWidth="1"/>
    <col min="10" max="16384" width="8.85546875" style="7"/>
  </cols>
  <sheetData>
    <row r="1" spans="1:6" ht="18.75">
      <c r="A1" s="150" t="s">
        <v>191</v>
      </c>
      <c r="B1" s="150"/>
      <c r="C1" s="150"/>
      <c r="D1" s="150"/>
      <c r="E1" s="150"/>
      <c r="F1" s="150"/>
    </row>
    <row r="2" spans="1:6" ht="18.75">
      <c r="A2" s="150" t="s">
        <v>300</v>
      </c>
      <c r="B2" s="150"/>
      <c r="C2" s="150"/>
      <c r="D2" s="150"/>
      <c r="E2" s="150"/>
      <c r="F2" s="150"/>
    </row>
    <row r="3" spans="1:6">
      <c r="A3" s="30"/>
    </row>
    <row r="4" spans="1:6" ht="19.5" thickBot="1">
      <c r="A4" s="6"/>
      <c r="F4" s="6" t="s">
        <v>51</v>
      </c>
    </row>
    <row r="5" spans="1:6" ht="18.600000000000001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2</v>
      </c>
      <c r="F5" s="168"/>
    </row>
    <row r="6" spans="1:6" ht="126.75" thickBot="1">
      <c r="A6" s="154"/>
      <c r="B6" s="149"/>
      <c r="C6" s="156"/>
      <c r="D6" s="149"/>
      <c r="E6" s="121" t="s">
        <v>3</v>
      </c>
      <c r="F6" s="38" t="s">
        <v>4</v>
      </c>
    </row>
    <row r="7" spans="1:6" ht="15.7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5">
        <v>6</v>
      </c>
    </row>
    <row r="8" spans="1:6" ht="56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2"/>
    </row>
    <row r="9" spans="1:6" ht="56.25">
      <c r="A9" s="122" t="s">
        <v>48</v>
      </c>
      <c r="B9" s="124" t="s">
        <v>5</v>
      </c>
      <c r="C9" s="124" t="s">
        <v>5</v>
      </c>
      <c r="D9" s="5">
        <f t="shared" ref="D9:D72" si="0">E9+F9</f>
        <v>0</v>
      </c>
      <c r="E9" s="5">
        <f>E10+E8-E25+E98</f>
        <v>0</v>
      </c>
      <c r="F9" s="31">
        <f>F10+F8-F25+F98</f>
        <v>0</v>
      </c>
    </row>
    <row r="10" spans="1:6" ht="18.75">
      <c r="A10" s="122" t="s">
        <v>49</v>
      </c>
      <c r="B10" s="124" t="s">
        <v>5</v>
      </c>
      <c r="C10" s="124" t="s">
        <v>5</v>
      </c>
      <c r="D10" s="2">
        <f>E10+F10</f>
        <v>27231.84</v>
      </c>
      <c r="E10" s="2">
        <f>E12</f>
        <v>27231.84</v>
      </c>
      <c r="F10" s="4">
        <f>F12</f>
        <v>0</v>
      </c>
    </row>
    <row r="11" spans="1:6" ht="18.75">
      <c r="A11" s="122" t="s">
        <v>6</v>
      </c>
      <c r="B11" s="124"/>
      <c r="C11" s="124"/>
      <c r="D11" s="2"/>
      <c r="E11" s="2"/>
      <c r="F11" s="4"/>
    </row>
    <row r="12" spans="1:6" ht="18.75">
      <c r="A12" s="122" t="s">
        <v>62</v>
      </c>
      <c r="B12" s="124">
        <v>150</v>
      </c>
      <c r="C12" s="124" t="s">
        <v>5</v>
      </c>
      <c r="D12" s="2">
        <f t="shared" si="0"/>
        <v>27231.84</v>
      </c>
      <c r="E12" s="2">
        <f>SUM(E13:E24)</f>
        <v>27231.84</v>
      </c>
      <c r="F12" s="4">
        <f>SUM(F13:F24)</f>
        <v>0</v>
      </c>
    </row>
    <row r="13" spans="1:6" ht="18.75">
      <c r="A13" s="122" t="s">
        <v>6</v>
      </c>
      <c r="B13" s="124"/>
      <c r="C13" s="124"/>
      <c r="D13" s="2">
        <f t="shared" si="0"/>
        <v>0</v>
      </c>
      <c r="E13" s="2"/>
      <c r="F13" s="4"/>
    </row>
    <row r="14" spans="1:6" ht="75">
      <c r="A14" s="137" t="s">
        <v>301</v>
      </c>
      <c r="B14" s="124"/>
      <c r="C14" s="124"/>
      <c r="D14" s="2">
        <f t="shared" si="0"/>
        <v>27231.84</v>
      </c>
      <c r="E14" s="2">
        <v>27231.84</v>
      </c>
      <c r="F14" s="4">
        <v>0</v>
      </c>
    </row>
    <row r="15" spans="1:6" ht="18.75">
      <c r="A15" s="122"/>
      <c r="B15" s="124"/>
      <c r="C15" s="124"/>
      <c r="D15" s="2">
        <f t="shared" si="0"/>
        <v>0</v>
      </c>
      <c r="E15" s="2">
        <v>0</v>
      </c>
      <c r="F15" s="4">
        <v>0</v>
      </c>
    </row>
    <row r="16" spans="1:6" ht="18.75">
      <c r="A16" s="122"/>
      <c r="B16" s="124"/>
      <c r="C16" s="124"/>
      <c r="D16" s="2">
        <f t="shared" si="0"/>
        <v>0</v>
      </c>
      <c r="E16" s="2">
        <v>0</v>
      </c>
      <c r="F16" s="4">
        <v>0</v>
      </c>
    </row>
    <row r="17" spans="1:6" ht="18.75">
      <c r="A17" s="122"/>
      <c r="B17" s="124"/>
      <c r="C17" s="124"/>
      <c r="D17" s="2">
        <f t="shared" si="0"/>
        <v>0</v>
      </c>
      <c r="E17" s="2">
        <v>0</v>
      </c>
      <c r="F17" s="4">
        <v>0</v>
      </c>
    </row>
    <row r="18" spans="1:6" ht="18.75">
      <c r="A18" s="122"/>
      <c r="B18" s="124"/>
      <c r="C18" s="124"/>
      <c r="D18" s="2">
        <f t="shared" si="0"/>
        <v>0</v>
      </c>
      <c r="E18" s="2">
        <v>0</v>
      </c>
      <c r="F18" s="4">
        <v>0</v>
      </c>
    </row>
    <row r="19" spans="1:6" ht="18.75">
      <c r="A19" s="122"/>
      <c r="B19" s="124"/>
      <c r="C19" s="124"/>
      <c r="D19" s="2">
        <f t="shared" si="0"/>
        <v>0</v>
      </c>
      <c r="E19" s="2">
        <v>0</v>
      </c>
      <c r="F19" s="4">
        <v>0</v>
      </c>
    </row>
    <row r="20" spans="1:6" ht="18.75">
      <c r="A20" s="122"/>
      <c r="B20" s="124"/>
      <c r="C20" s="124"/>
      <c r="D20" s="2">
        <f t="shared" si="0"/>
        <v>0</v>
      </c>
      <c r="E20" s="2">
        <v>0</v>
      </c>
      <c r="F20" s="4">
        <v>0</v>
      </c>
    </row>
    <row r="21" spans="1:6" ht="18.75">
      <c r="A21" s="122"/>
      <c r="B21" s="124"/>
      <c r="C21" s="124"/>
      <c r="D21" s="2">
        <f t="shared" si="0"/>
        <v>0</v>
      </c>
      <c r="E21" s="2">
        <v>0</v>
      </c>
      <c r="F21" s="4">
        <v>0</v>
      </c>
    </row>
    <row r="22" spans="1:6" ht="18.75">
      <c r="A22" s="122"/>
      <c r="B22" s="124"/>
      <c r="C22" s="124"/>
      <c r="D22" s="2">
        <f t="shared" si="0"/>
        <v>0</v>
      </c>
      <c r="E22" s="2">
        <v>0</v>
      </c>
      <c r="F22" s="4">
        <v>0</v>
      </c>
    </row>
    <row r="23" spans="1:6" ht="18.75">
      <c r="A23" s="122"/>
      <c r="B23" s="124"/>
      <c r="C23" s="124"/>
      <c r="D23" s="2">
        <f t="shared" si="0"/>
        <v>0</v>
      </c>
      <c r="E23" s="2">
        <v>0</v>
      </c>
      <c r="F23" s="4">
        <v>0</v>
      </c>
    </row>
    <row r="24" spans="1:6" ht="18.75">
      <c r="A24" s="122"/>
      <c r="B24" s="124"/>
      <c r="C24" s="124"/>
      <c r="D24" s="2">
        <f t="shared" si="0"/>
        <v>0</v>
      </c>
      <c r="E24" s="2">
        <v>0</v>
      </c>
      <c r="F24" s="4">
        <v>0</v>
      </c>
    </row>
    <row r="25" spans="1:6" ht="18.75">
      <c r="A25" s="122" t="s">
        <v>7</v>
      </c>
      <c r="B25" s="124" t="s">
        <v>5</v>
      </c>
      <c r="C25" s="124">
        <v>900</v>
      </c>
      <c r="D25" s="5">
        <f t="shared" si="0"/>
        <v>27231.84</v>
      </c>
      <c r="E25" s="2">
        <f>E27+E85</f>
        <v>27231.84</v>
      </c>
      <c r="F25" s="4">
        <f>F27+F85</f>
        <v>0</v>
      </c>
    </row>
    <row r="26" spans="1:6" ht="18.75">
      <c r="A26" s="122" t="s">
        <v>6</v>
      </c>
      <c r="B26" s="124"/>
      <c r="C26" s="124"/>
      <c r="D26" s="5"/>
      <c r="E26" s="2"/>
      <c r="F26" s="4"/>
    </row>
    <row r="27" spans="1:6" ht="18.75">
      <c r="A27" s="122" t="s">
        <v>8</v>
      </c>
      <c r="B27" s="124" t="s">
        <v>5</v>
      </c>
      <c r="C27" s="124">
        <v>200</v>
      </c>
      <c r="D27" s="5">
        <f t="shared" si="0"/>
        <v>27231.84</v>
      </c>
      <c r="E27" s="2">
        <f>E29+E37+E61+E67</f>
        <v>27231.84</v>
      </c>
      <c r="F27" s="4">
        <f>F29+F37+F61+F67</f>
        <v>0</v>
      </c>
    </row>
    <row r="28" spans="1:6" ht="14.45" customHeight="1">
      <c r="A28" s="122" t="s">
        <v>9</v>
      </c>
      <c r="B28" s="124"/>
      <c r="C28" s="124"/>
      <c r="D28" s="5"/>
      <c r="E28" s="2"/>
      <c r="F28" s="4"/>
    </row>
    <row r="29" spans="1:6" ht="75">
      <c r="A29" s="122" t="s">
        <v>10</v>
      </c>
      <c r="B29" s="124" t="s">
        <v>5</v>
      </c>
      <c r="C29" s="124">
        <v>210</v>
      </c>
      <c r="D29" s="5">
        <f t="shared" si="0"/>
        <v>27231.84</v>
      </c>
      <c r="E29" s="2">
        <f>E31+E32+E33+E34</f>
        <v>27231.84</v>
      </c>
      <c r="F29" s="4">
        <f>F31+F32+F33+F34</f>
        <v>0</v>
      </c>
    </row>
    <row r="30" spans="1:6" ht="18.75">
      <c r="A30" s="122" t="s">
        <v>9</v>
      </c>
      <c r="B30" s="124"/>
      <c r="C30" s="124"/>
      <c r="D30" s="5"/>
      <c r="E30" s="2"/>
      <c r="F30" s="4"/>
    </row>
    <row r="31" spans="1:6" ht="18.75">
      <c r="A31" s="122" t="s">
        <v>11</v>
      </c>
      <c r="B31" s="124">
        <v>111</v>
      </c>
      <c r="C31" s="124">
        <v>211</v>
      </c>
      <c r="D31" s="5">
        <f t="shared" si="0"/>
        <v>0</v>
      </c>
      <c r="E31" s="2">
        <v>0</v>
      </c>
      <c r="F31" s="4">
        <v>0</v>
      </c>
    </row>
    <row r="32" spans="1:6" ht="75">
      <c r="A32" s="122" t="s">
        <v>12</v>
      </c>
      <c r="B32" s="124">
        <v>112</v>
      </c>
      <c r="C32" s="124">
        <v>212</v>
      </c>
      <c r="D32" s="5">
        <f t="shared" si="0"/>
        <v>0</v>
      </c>
      <c r="E32" s="2">
        <v>0</v>
      </c>
      <c r="F32" s="4">
        <v>0</v>
      </c>
    </row>
    <row r="33" spans="1:6" ht="56.25">
      <c r="A33" s="122" t="s">
        <v>13</v>
      </c>
      <c r="B33" s="124">
        <v>119</v>
      </c>
      <c r="C33" s="124">
        <v>213</v>
      </c>
      <c r="D33" s="5">
        <f t="shared" si="0"/>
        <v>0</v>
      </c>
      <c r="E33" s="2">
        <v>0</v>
      </c>
      <c r="F33" s="4">
        <v>0</v>
      </c>
    </row>
    <row r="34" spans="1:6" ht="93.75">
      <c r="A34" s="122" t="s">
        <v>201</v>
      </c>
      <c r="B34" s="124" t="s">
        <v>5</v>
      </c>
      <c r="C34" s="124">
        <v>214</v>
      </c>
      <c r="D34" s="5">
        <f>E34+F34</f>
        <v>27231.84</v>
      </c>
      <c r="E34" s="2">
        <f>E35+E36</f>
        <v>27231.84</v>
      </c>
      <c r="F34" s="4">
        <f>F35+F36</f>
        <v>0</v>
      </c>
    </row>
    <row r="35" spans="1:6" ht="18.75">
      <c r="A35" s="216" t="s">
        <v>6</v>
      </c>
      <c r="B35" s="124">
        <v>112</v>
      </c>
      <c r="C35" s="124">
        <v>214</v>
      </c>
      <c r="D35" s="5">
        <f t="shared" si="0"/>
        <v>27231.84</v>
      </c>
      <c r="E35" s="2">
        <f>27231.84</f>
        <v>27231.84</v>
      </c>
      <c r="F35" s="4">
        <v>0</v>
      </c>
    </row>
    <row r="36" spans="1:6" ht="25.15" customHeight="1">
      <c r="A36" s="217"/>
      <c r="B36" s="124">
        <v>244</v>
      </c>
      <c r="C36" s="124">
        <v>214</v>
      </c>
      <c r="D36" s="5">
        <v>0</v>
      </c>
      <c r="E36" s="2">
        <v>0</v>
      </c>
      <c r="F36" s="4">
        <v>0</v>
      </c>
    </row>
    <row r="37" spans="1:6" ht="37.5">
      <c r="A37" s="122" t="s">
        <v>14</v>
      </c>
      <c r="B37" s="124" t="s">
        <v>5</v>
      </c>
      <c r="C37" s="124">
        <v>220</v>
      </c>
      <c r="D37" s="5">
        <f t="shared" si="0"/>
        <v>0</v>
      </c>
      <c r="E37" s="2">
        <f>E39+E40+E43+E50+E51+E54+E60</f>
        <v>0</v>
      </c>
      <c r="F37" s="4">
        <f>F39+F40+F43+F50+F51+F54+F60</f>
        <v>0</v>
      </c>
    </row>
    <row r="38" spans="1:6" ht="18.75">
      <c r="A38" s="122" t="s">
        <v>9</v>
      </c>
      <c r="B38" s="124"/>
      <c r="C38" s="124"/>
      <c r="D38" s="5"/>
      <c r="E38" s="2"/>
      <c r="F38" s="4"/>
    </row>
    <row r="39" spans="1:6" ht="18.75">
      <c r="A39" s="122" t="s">
        <v>15</v>
      </c>
      <c r="B39" s="124">
        <v>244</v>
      </c>
      <c r="C39" s="124">
        <v>221</v>
      </c>
      <c r="D39" s="5">
        <f t="shared" si="0"/>
        <v>0</v>
      </c>
      <c r="E39" s="2">
        <v>0</v>
      </c>
      <c r="F39" s="4">
        <v>0</v>
      </c>
    </row>
    <row r="40" spans="1:6" ht="37.5">
      <c r="A40" s="122" t="s">
        <v>16</v>
      </c>
      <c r="B40" s="124" t="s">
        <v>5</v>
      </c>
      <c r="C40" s="124">
        <v>222</v>
      </c>
      <c r="D40" s="5">
        <f t="shared" si="0"/>
        <v>0</v>
      </c>
      <c r="E40" s="2">
        <f>E41+E42</f>
        <v>0</v>
      </c>
      <c r="F40" s="4">
        <f>F41+F42</f>
        <v>0</v>
      </c>
    </row>
    <row r="41" spans="1:6" ht="22.9" customHeight="1">
      <c r="A41" s="151" t="s">
        <v>6</v>
      </c>
      <c r="B41" s="124">
        <v>112</v>
      </c>
      <c r="C41" s="124">
        <v>222</v>
      </c>
      <c r="D41" s="5">
        <f t="shared" si="0"/>
        <v>0</v>
      </c>
      <c r="E41" s="2">
        <v>0</v>
      </c>
      <c r="F41" s="4">
        <v>0</v>
      </c>
    </row>
    <row r="42" spans="1:6" ht="18.75">
      <c r="A42" s="151"/>
      <c r="B42" s="124">
        <v>244</v>
      </c>
      <c r="C42" s="124">
        <v>222</v>
      </c>
      <c r="D42" s="5">
        <f t="shared" si="0"/>
        <v>0</v>
      </c>
      <c r="E42" s="2">
        <v>0</v>
      </c>
      <c r="F42" s="4">
        <v>0</v>
      </c>
    </row>
    <row r="43" spans="1:6" ht="37.5">
      <c r="A43" s="122" t="s">
        <v>17</v>
      </c>
      <c r="B43" s="124" t="s">
        <v>5</v>
      </c>
      <c r="C43" s="124">
        <v>223</v>
      </c>
      <c r="D43" s="5">
        <f t="shared" si="0"/>
        <v>0</v>
      </c>
      <c r="E43" s="2">
        <f>E45+E46+E47+E48+E49</f>
        <v>0</v>
      </c>
      <c r="F43" s="4">
        <f>F45+F46+F47+F48+F49</f>
        <v>0</v>
      </c>
    </row>
    <row r="44" spans="1:6" ht="18.75">
      <c r="A44" s="122" t="s">
        <v>6</v>
      </c>
      <c r="B44" s="124"/>
      <c r="C44" s="124"/>
      <c r="D44" s="5"/>
      <c r="E44" s="2"/>
      <c r="F44" s="4"/>
    </row>
    <row r="45" spans="1:6" ht="56.25">
      <c r="A45" s="122" t="s">
        <v>18</v>
      </c>
      <c r="B45" s="124">
        <v>244</v>
      </c>
      <c r="C45" s="124">
        <v>223</v>
      </c>
      <c r="D45" s="5">
        <f t="shared" si="0"/>
        <v>0</v>
      </c>
      <c r="E45" s="2">
        <v>0</v>
      </c>
      <c r="F45" s="4">
        <v>0</v>
      </c>
    </row>
    <row r="46" spans="1:6" ht="37.5">
      <c r="A46" s="122" t="s">
        <v>19</v>
      </c>
      <c r="B46" s="124">
        <v>244</v>
      </c>
      <c r="C46" s="124">
        <v>223</v>
      </c>
      <c r="D46" s="5">
        <f t="shared" si="0"/>
        <v>0</v>
      </c>
      <c r="E46" s="2">
        <v>0</v>
      </c>
      <c r="F46" s="4">
        <v>0</v>
      </c>
    </row>
    <row r="47" spans="1:6" ht="75">
      <c r="A47" s="122" t="s">
        <v>20</v>
      </c>
      <c r="B47" s="124">
        <v>244</v>
      </c>
      <c r="C47" s="124">
        <v>223</v>
      </c>
      <c r="D47" s="5">
        <f t="shared" si="0"/>
        <v>0</v>
      </c>
      <c r="E47" s="2">
        <v>0</v>
      </c>
      <c r="F47" s="4">
        <v>0</v>
      </c>
    </row>
    <row r="48" spans="1:6" ht="75">
      <c r="A48" s="122" t="s">
        <v>21</v>
      </c>
      <c r="B48" s="124">
        <v>244</v>
      </c>
      <c r="C48" s="124">
        <v>223</v>
      </c>
      <c r="D48" s="5">
        <f t="shared" si="0"/>
        <v>0</v>
      </c>
      <c r="E48" s="2">
        <v>0</v>
      </c>
      <c r="F48" s="4">
        <v>0</v>
      </c>
    </row>
    <row r="49" spans="1:6" ht="56.25">
      <c r="A49" s="122" t="s">
        <v>22</v>
      </c>
      <c r="B49" s="124">
        <v>244</v>
      </c>
      <c r="C49" s="124">
        <v>223</v>
      </c>
      <c r="D49" s="5">
        <f t="shared" si="0"/>
        <v>0</v>
      </c>
      <c r="E49" s="2">
        <v>0</v>
      </c>
      <c r="F49" s="4">
        <v>0</v>
      </c>
    </row>
    <row r="50" spans="1:6" ht="145.9" customHeight="1">
      <c r="A50" s="122" t="s">
        <v>23</v>
      </c>
      <c r="B50" s="124">
        <v>244</v>
      </c>
      <c r="C50" s="124">
        <v>224</v>
      </c>
      <c r="D50" s="5">
        <f t="shared" si="0"/>
        <v>0</v>
      </c>
      <c r="E50" s="2">
        <v>0</v>
      </c>
      <c r="F50" s="4">
        <v>0</v>
      </c>
    </row>
    <row r="51" spans="1:6" ht="56.25">
      <c r="A51" s="122" t="s">
        <v>24</v>
      </c>
      <c r="B51" s="124" t="s">
        <v>5</v>
      </c>
      <c r="C51" s="124">
        <v>225</v>
      </c>
      <c r="D51" s="2">
        <f>D52+D53</f>
        <v>0</v>
      </c>
      <c r="E51" s="2">
        <f>E52+E53</f>
        <v>0</v>
      </c>
      <c r="F51" s="4">
        <f>F52+F53</f>
        <v>0</v>
      </c>
    </row>
    <row r="52" spans="1:6" ht="18.75">
      <c r="A52" s="151" t="s">
        <v>6</v>
      </c>
      <c r="B52" s="124">
        <v>243</v>
      </c>
      <c r="C52" s="124">
        <v>225</v>
      </c>
      <c r="D52" s="5">
        <f t="shared" si="0"/>
        <v>0</v>
      </c>
      <c r="E52" s="2">
        <v>0</v>
      </c>
      <c r="F52" s="4">
        <v>0</v>
      </c>
    </row>
    <row r="53" spans="1:6" ht="18.75">
      <c r="A53" s="151"/>
      <c r="B53" s="124">
        <v>244</v>
      </c>
      <c r="C53" s="124">
        <v>225</v>
      </c>
      <c r="D53" s="5">
        <f t="shared" si="0"/>
        <v>0</v>
      </c>
      <c r="E53" s="2">
        <v>0</v>
      </c>
      <c r="F53" s="4">
        <v>0</v>
      </c>
    </row>
    <row r="54" spans="1:6" ht="37.5">
      <c r="A54" s="122" t="s">
        <v>58</v>
      </c>
      <c r="B54" s="124" t="s">
        <v>5</v>
      </c>
      <c r="C54" s="124">
        <v>226</v>
      </c>
      <c r="D54" s="5">
        <f t="shared" si="0"/>
        <v>0</v>
      </c>
      <c r="E54" s="2">
        <f>E55+E56+E58+E59+E57</f>
        <v>0</v>
      </c>
      <c r="F54" s="4">
        <f>F55+F56+F58+F59+F57</f>
        <v>0</v>
      </c>
    </row>
    <row r="55" spans="1:6" ht="18.75">
      <c r="A55" s="151" t="s">
        <v>6</v>
      </c>
      <c r="B55" s="124">
        <v>112</v>
      </c>
      <c r="C55" s="124">
        <v>226</v>
      </c>
      <c r="D55" s="5">
        <f t="shared" si="0"/>
        <v>0</v>
      </c>
      <c r="E55" s="2">
        <v>0</v>
      </c>
      <c r="F55" s="4">
        <v>0</v>
      </c>
    </row>
    <row r="56" spans="1:6" ht="18.75">
      <c r="A56" s="151"/>
      <c r="B56" s="124">
        <v>113</v>
      </c>
      <c r="C56" s="124">
        <v>226</v>
      </c>
      <c r="D56" s="5">
        <f t="shared" si="0"/>
        <v>0</v>
      </c>
      <c r="E56" s="2">
        <v>0</v>
      </c>
      <c r="F56" s="4">
        <v>0</v>
      </c>
    </row>
    <row r="57" spans="1:6" ht="18.75">
      <c r="A57" s="151"/>
      <c r="B57" s="124">
        <v>119</v>
      </c>
      <c r="C57" s="124">
        <v>226</v>
      </c>
      <c r="D57" s="5">
        <f t="shared" si="0"/>
        <v>0</v>
      </c>
      <c r="E57" s="2">
        <v>0</v>
      </c>
      <c r="F57" s="4">
        <v>0</v>
      </c>
    </row>
    <row r="58" spans="1:6" ht="18.75">
      <c r="A58" s="151"/>
      <c r="B58" s="124">
        <v>243</v>
      </c>
      <c r="C58" s="124">
        <v>226</v>
      </c>
      <c r="D58" s="5">
        <f t="shared" si="0"/>
        <v>0</v>
      </c>
      <c r="E58" s="2">
        <v>0</v>
      </c>
      <c r="F58" s="4">
        <v>0</v>
      </c>
    </row>
    <row r="59" spans="1:6" ht="18.75">
      <c r="A59" s="151"/>
      <c r="B59" s="124">
        <v>244</v>
      </c>
      <c r="C59" s="124">
        <v>226</v>
      </c>
      <c r="D59" s="5">
        <f t="shared" si="0"/>
        <v>0</v>
      </c>
      <c r="E59" s="2">
        <v>0</v>
      </c>
      <c r="F59" s="4">
        <v>0</v>
      </c>
    </row>
    <row r="60" spans="1:6" ht="18.75">
      <c r="A60" s="122" t="s">
        <v>25</v>
      </c>
      <c r="B60" s="124">
        <v>244</v>
      </c>
      <c r="C60" s="124">
        <v>227</v>
      </c>
      <c r="D60" s="5">
        <f t="shared" si="0"/>
        <v>0</v>
      </c>
      <c r="E60" s="2">
        <v>0</v>
      </c>
      <c r="F60" s="4">
        <v>0</v>
      </c>
    </row>
    <row r="61" spans="1:6" ht="37.5">
      <c r="A61" s="122" t="s">
        <v>26</v>
      </c>
      <c r="B61" s="124" t="s">
        <v>5</v>
      </c>
      <c r="C61" s="124">
        <v>260</v>
      </c>
      <c r="D61" s="5">
        <f t="shared" si="0"/>
        <v>0</v>
      </c>
      <c r="E61" s="2">
        <f>E62+E63+E66</f>
        <v>0</v>
      </c>
      <c r="F61" s="4">
        <f>F62+F63+F66</f>
        <v>0</v>
      </c>
    </row>
    <row r="62" spans="1:6" ht="112.5">
      <c r="A62" s="122" t="s">
        <v>27</v>
      </c>
      <c r="B62" s="124">
        <v>321</v>
      </c>
      <c r="C62" s="124">
        <v>264</v>
      </c>
      <c r="D62" s="5">
        <f t="shared" si="0"/>
        <v>0</v>
      </c>
      <c r="E62" s="2">
        <v>0</v>
      </c>
      <c r="F62" s="4">
        <v>0</v>
      </c>
    </row>
    <row r="63" spans="1:6" ht="93.75">
      <c r="A63" s="122" t="s">
        <v>28</v>
      </c>
      <c r="B63" s="124" t="s">
        <v>5</v>
      </c>
      <c r="C63" s="124">
        <v>266</v>
      </c>
      <c r="D63" s="5">
        <f t="shared" si="0"/>
        <v>0</v>
      </c>
      <c r="E63" s="2">
        <f>E64+E65</f>
        <v>0</v>
      </c>
      <c r="F63" s="4">
        <f>F64+F65</f>
        <v>0</v>
      </c>
    </row>
    <row r="64" spans="1:6" ht="18.75">
      <c r="A64" s="151" t="s">
        <v>6</v>
      </c>
      <c r="B64" s="124">
        <v>111</v>
      </c>
      <c r="C64" s="124">
        <v>266</v>
      </c>
      <c r="D64" s="5">
        <f t="shared" si="0"/>
        <v>0</v>
      </c>
      <c r="E64" s="2">
        <v>0</v>
      </c>
      <c r="F64" s="4">
        <v>0</v>
      </c>
    </row>
    <row r="65" spans="1:6" ht="18.75">
      <c r="A65" s="151"/>
      <c r="B65" s="124">
        <v>112</v>
      </c>
      <c r="C65" s="124">
        <v>266</v>
      </c>
      <c r="D65" s="5">
        <f t="shared" si="0"/>
        <v>0</v>
      </c>
      <c r="E65" s="2">
        <v>0</v>
      </c>
      <c r="F65" s="4">
        <v>0</v>
      </c>
    </row>
    <row r="66" spans="1:6" ht="75">
      <c r="A66" s="122" t="s">
        <v>29</v>
      </c>
      <c r="B66" s="124">
        <v>112</v>
      </c>
      <c r="C66" s="124">
        <v>267</v>
      </c>
      <c r="D66" s="5">
        <f t="shared" si="0"/>
        <v>0</v>
      </c>
      <c r="E66" s="2">
        <f>27231.84-27231.84</f>
        <v>0</v>
      </c>
      <c r="F66" s="4">
        <v>0</v>
      </c>
    </row>
    <row r="67" spans="1:6" ht="18.75">
      <c r="A67" s="122" t="s">
        <v>30</v>
      </c>
      <c r="B67" s="124" t="s">
        <v>5</v>
      </c>
      <c r="C67" s="124">
        <v>290</v>
      </c>
      <c r="D67" s="5">
        <f t="shared" si="0"/>
        <v>0</v>
      </c>
      <c r="E67" s="2">
        <f>E69+E73+E74+E75+E76+E82</f>
        <v>0</v>
      </c>
      <c r="F67" s="4">
        <f>F69+F73+F74+F75+F76+F82</f>
        <v>0</v>
      </c>
    </row>
    <row r="68" spans="1:6" ht="18.75">
      <c r="A68" s="122" t="s">
        <v>9</v>
      </c>
      <c r="B68" s="124"/>
      <c r="C68" s="124"/>
      <c r="D68" s="5">
        <f t="shared" si="0"/>
        <v>0</v>
      </c>
      <c r="E68" s="2"/>
      <c r="F68" s="4"/>
    </row>
    <row r="69" spans="1:6" ht="37.5">
      <c r="A69" s="122" t="s">
        <v>31</v>
      </c>
      <c r="B69" s="124" t="s">
        <v>5</v>
      </c>
      <c r="C69" s="124">
        <v>291</v>
      </c>
      <c r="D69" s="5">
        <f t="shared" si="0"/>
        <v>0</v>
      </c>
      <c r="E69" s="2">
        <f>E70+E71+E72</f>
        <v>0</v>
      </c>
      <c r="F69" s="4">
        <f>F70+F71+F72</f>
        <v>0</v>
      </c>
    </row>
    <row r="70" spans="1:6" ht="18.75">
      <c r="A70" s="151" t="s">
        <v>6</v>
      </c>
      <c r="B70" s="124">
        <v>851</v>
      </c>
      <c r="C70" s="124">
        <v>291</v>
      </c>
      <c r="D70" s="5">
        <f t="shared" si="0"/>
        <v>0</v>
      </c>
      <c r="E70" s="2">
        <v>0</v>
      </c>
      <c r="F70" s="4">
        <v>0</v>
      </c>
    </row>
    <row r="71" spans="1:6" ht="18.75">
      <c r="A71" s="151"/>
      <c r="B71" s="124">
        <v>852</v>
      </c>
      <c r="C71" s="124">
        <v>291</v>
      </c>
      <c r="D71" s="5">
        <f t="shared" si="0"/>
        <v>0</v>
      </c>
      <c r="E71" s="2">
        <v>0</v>
      </c>
      <c r="F71" s="4">
        <v>0</v>
      </c>
    </row>
    <row r="72" spans="1:6" ht="18.75">
      <c r="A72" s="151"/>
      <c r="B72" s="124">
        <v>853</v>
      </c>
      <c r="C72" s="124">
        <v>291</v>
      </c>
      <c r="D72" s="5">
        <f t="shared" si="0"/>
        <v>0</v>
      </c>
      <c r="E72" s="2">
        <v>0</v>
      </c>
      <c r="F72" s="4">
        <v>0</v>
      </c>
    </row>
    <row r="73" spans="1:6" ht="112.5">
      <c r="A73" s="122" t="s">
        <v>32</v>
      </c>
      <c r="B73" s="124">
        <v>853</v>
      </c>
      <c r="C73" s="124">
        <v>292</v>
      </c>
      <c r="D73" s="5">
        <f t="shared" ref="D73:D102" si="1">E73+F73</f>
        <v>0</v>
      </c>
      <c r="E73" s="2">
        <v>0</v>
      </c>
      <c r="F73" s="4">
        <v>0</v>
      </c>
    </row>
    <row r="74" spans="1:6" ht="131.25">
      <c r="A74" s="122" t="s">
        <v>33</v>
      </c>
      <c r="B74" s="124">
        <v>853</v>
      </c>
      <c r="C74" s="124">
        <v>293</v>
      </c>
      <c r="D74" s="5">
        <f t="shared" si="1"/>
        <v>0</v>
      </c>
      <c r="E74" s="2">
        <v>0</v>
      </c>
      <c r="F74" s="4">
        <v>0</v>
      </c>
    </row>
    <row r="75" spans="1:6" ht="56.25">
      <c r="A75" s="122" t="s">
        <v>158</v>
      </c>
      <c r="B75" s="124">
        <v>853</v>
      </c>
      <c r="C75" s="124">
        <v>295</v>
      </c>
      <c r="D75" s="5">
        <f t="shared" si="1"/>
        <v>0</v>
      </c>
      <c r="E75" s="2">
        <v>0</v>
      </c>
      <c r="F75" s="4">
        <v>0</v>
      </c>
    </row>
    <row r="76" spans="1:6" ht="56.25">
      <c r="A76" s="122" t="s">
        <v>34</v>
      </c>
      <c r="B76" s="124" t="s">
        <v>5</v>
      </c>
      <c r="C76" s="124">
        <v>296</v>
      </c>
      <c r="D76" s="5">
        <f t="shared" si="1"/>
        <v>0</v>
      </c>
      <c r="E76" s="2">
        <f>E77+E78+E79+E80+E81</f>
        <v>0</v>
      </c>
      <c r="F76" s="4">
        <f>F77+F78+F79+F80+F81</f>
        <v>0</v>
      </c>
    </row>
    <row r="77" spans="1:6" ht="18.75">
      <c r="A77" s="151" t="s">
        <v>6</v>
      </c>
      <c r="B77" s="124">
        <v>244</v>
      </c>
      <c r="C77" s="124">
        <v>296</v>
      </c>
      <c r="D77" s="5">
        <f t="shared" si="1"/>
        <v>0</v>
      </c>
      <c r="E77" s="2">
        <v>0</v>
      </c>
      <c r="F77" s="4">
        <v>0</v>
      </c>
    </row>
    <row r="78" spans="1:6" ht="18.75">
      <c r="A78" s="151"/>
      <c r="B78" s="124">
        <v>340</v>
      </c>
      <c r="C78" s="124">
        <v>296</v>
      </c>
      <c r="D78" s="5">
        <f t="shared" si="1"/>
        <v>0</v>
      </c>
      <c r="E78" s="2">
        <v>0</v>
      </c>
      <c r="F78" s="4">
        <v>0</v>
      </c>
    </row>
    <row r="79" spans="1:6" ht="18.75">
      <c r="A79" s="151"/>
      <c r="B79" s="124">
        <v>350</v>
      </c>
      <c r="C79" s="124">
        <v>296</v>
      </c>
      <c r="D79" s="5">
        <f t="shared" si="1"/>
        <v>0</v>
      </c>
      <c r="E79" s="2">
        <v>0</v>
      </c>
      <c r="F79" s="4">
        <v>0</v>
      </c>
    </row>
    <row r="80" spans="1:6" ht="18.75">
      <c r="A80" s="151"/>
      <c r="B80" s="124">
        <v>360</v>
      </c>
      <c r="C80" s="124">
        <v>296</v>
      </c>
      <c r="D80" s="5">
        <f t="shared" si="1"/>
        <v>0</v>
      </c>
      <c r="E80" s="2">
        <v>0</v>
      </c>
      <c r="F80" s="4">
        <v>0</v>
      </c>
    </row>
    <row r="81" spans="1:6" ht="18.75">
      <c r="A81" s="151"/>
      <c r="B81" s="124">
        <v>853</v>
      </c>
      <c r="C81" s="124">
        <v>296</v>
      </c>
      <c r="D81" s="5">
        <f t="shared" si="1"/>
        <v>0</v>
      </c>
      <c r="E81" s="2">
        <v>0</v>
      </c>
      <c r="F81" s="4">
        <v>0</v>
      </c>
    </row>
    <row r="82" spans="1:6" ht="62.45" customHeight="1">
      <c r="A82" s="122" t="s">
        <v>35</v>
      </c>
      <c r="B82" s="124" t="s">
        <v>5</v>
      </c>
      <c r="C82" s="124">
        <v>297</v>
      </c>
      <c r="D82" s="5">
        <f t="shared" si="1"/>
        <v>0</v>
      </c>
      <c r="E82" s="2">
        <f>E83+E84</f>
        <v>0</v>
      </c>
      <c r="F82" s="4">
        <f>F83+F84</f>
        <v>0</v>
      </c>
    </row>
    <row r="83" spans="1:6" ht="18.75">
      <c r="A83" s="151" t="s">
        <v>6</v>
      </c>
      <c r="B83" s="124">
        <v>244</v>
      </c>
      <c r="C83" s="124">
        <v>297</v>
      </c>
      <c r="D83" s="5">
        <f t="shared" si="1"/>
        <v>0</v>
      </c>
      <c r="E83" s="2">
        <v>0</v>
      </c>
      <c r="F83" s="4">
        <v>0</v>
      </c>
    </row>
    <row r="84" spans="1:6" ht="18.75">
      <c r="A84" s="151"/>
      <c r="B84" s="124">
        <v>853</v>
      </c>
      <c r="C84" s="124">
        <v>297</v>
      </c>
      <c r="D84" s="5">
        <f t="shared" si="1"/>
        <v>0</v>
      </c>
      <c r="E84" s="2">
        <v>0</v>
      </c>
      <c r="F84" s="4">
        <v>0</v>
      </c>
    </row>
    <row r="85" spans="1:6" ht="56.25">
      <c r="A85" s="122" t="s">
        <v>59</v>
      </c>
      <c r="B85" s="124" t="s">
        <v>5</v>
      </c>
      <c r="C85" s="124">
        <v>300</v>
      </c>
      <c r="D85" s="5">
        <f t="shared" si="1"/>
        <v>0</v>
      </c>
      <c r="E85" s="2">
        <f>E87+E89+E88</f>
        <v>0</v>
      </c>
      <c r="F85" s="4">
        <f>F87+F89+F88</f>
        <v>0</v>
      </c>
    </row>
    <row r="86" spans="1:6" ht="18.75">
      <c r="A86" s="122" t="s">
        <v>9</v>
      </c>
      <c r="B86" s="124"/>
      <c r="C86" s="124"/>
      <c r="D86" s="5"/>
      <c r="E86" s="2"/>
      <c r="F86" s="4"/>
    </row>
    <row r="87" spans="1:6" ht="56.25">
      <c r="A87" s="122" t="s">
        <v>36</v>
      </c>
      <c r="B87" s="124">
        <v>244</v>
      </c>
      <c r="C87" s="124">
        <v>310</v>
      </c>
      <c r="D87" s="5">
        <f t="shared" si="1"/>
        <v>0</v>
      </c>
      <c r="E87" s="2">
        <v>0</v>
      </c>
      <c r="F87" s="4">
        <v>0</v>
      </c>
    </row>
    <row r="88" spans="1:6" ht="75">
      <c r="A88" s="122" t="s">
        <v>68</v>
      </c>
      <c r="B88" s="124">
        <v>244</v>
      </c>
      <c r="C88" s="124">
        <v>320</v>
      </c>
      <c r="D88" s="5">
        <f t="shared" si="1"/>
        <v>0</v>
      </c>
      <c r="E88" s="2">
        <v>0</v>
      </c>
      <c r="F88" s="4">
        <v>0</v>
      </c>
    </row>
    <row r="89" spans="1:6" ht="75">
      <c r="A89" s="122" t="s">
        <v>60</v>
      </c>
      <c r="B89" s="124" t="s">
        <v>5</v>
      </c>
      <c r="C89" s="124">
        <v>340</v>
      </c>
      <c r="D89" s="5">
        <f t="shared" si="1"/>
        <v>0</v>
      </c>
      <c r="E89" s="2">
        <f>E91+E92+E93+E94+E95+E96+E97</f>
        <v>0</v>
      </c>
      <c r="F89" s="4">
        <f>F91+F92+F93+F94+F95+F96+F97</f>
        <v>0</v>
      </c>
    </row>
    <row r="90" spans="1:6" ht="18.75">
      <c r="A90" s="122" t="s">
        <v>6</v>
      </c>
      <c r="B90" s="124"/>
      <c r="C90" s="124"/>
      <c r="D90" s="5"/>
      <c r="E90" s="2"/>
      <c r="F90" s="4"/>
    </row>
    <row r="91" spans="1:6" ht="131.25">
      <c r="A91" s="122" t="s">
        <v>37</v>
      </c>
      <c r="B91" s="124">
        <v>244</v>
      </c>
      <c r="C91" s="124">
        <v>341</v>
      </c>
      <c r="D91" s="5">
        <f t="shared" si="1"/>
        <v>0</v>
      </c>
      <c r="E91" s="2">
        <v>0</v>
      </c>
      <c r="F91" s="4">
        <v>0</v>
      </c>
    </row>
    <row r="92" spans="1:6" ht="56.25">
      <c r="A92" s="122" t="s">
        <v>38</v>
      </c>
      <c r="B92" s="124">
        <v>244</v>
      </c>
      <c r="C92" s="124">
        <v>342</v>
      </c>
      <c r="D92" s="5">
        <f t="shared" si="1"/>
        <v>0</v>
      </c>
      <c r="E92" s="2">
        <v>0</v>
      </c>
      <c r="F92" s="4">
        <v>0</v>
      </c>
    </row>
    <row r="93" spans="1:6" ht="75">
      <c r="A93" s="122" t="s">
        <v>39</v>
      </c>
      <c r="B93" s="124">
        <v>244</v>
      </c>
      <c r="C93" s="124">
        <v>343</v>
      </c>
      <c r="D93" s="5">
        <f t="shared" si="1"/>
        <v>0</v>
      </c>
      <c r="E93" s="2">
        <v>0</v>
      </c>
      <c r="F93" s="4">
        <v>0</v>
      </c>
    </row>
    <row r="94" spans="1:6" ht="75">
      <c r="A94" s="122" t="s">
        <v>40</v>
      </c>
      <c r="B94" s="124">
        <v>244</v>
      </c>
      <c r="C94" s="124">
        <v>344</v>
      </c>
      <c r="D94" s="5">
        <f t="shared" si="1"/>
        <v>0</v>
      </c>
      <c r="E94" s="2">
        <v>0</v>
      </c>
      <c r="F94" s="4">
        <v>0</v>
      </c>
    </row>
    <row r="95" spans="1:6" ht="56.25">
      <c r="A95" s="122" t="s">
        <v>41</v>
      </c>
      <c r="B95" s="124">
        <v>244</v>
      </c>
      <c r="C95" s="124">
        <v>345</v>
      </c>
      <c r="D95" s="5">
        <f t="shared" si="1"/>
        <v>0</v>
      </c>
      <c r="E95" s="2">
        <v>0</v>
      </c>
      <c r="F95" s="4">
        <v>0</v>
      </c>
    </row>
    <row r="96" spans="1:6" ht="75">
      <c r="A96" s="122" t="s">
        <v>42</v>
      </c>
      <c r="B96" s="124">
        <v>244</v>
      </c>
      <c r="C96" s="124">
        <v>346</v>
      </c>
      <c r="D96" s="5">
        <f t="shared" si="1"/>
        <v>0</v>
      </c>
      <c r="E96" s="2">
        <v>0</v>
      </c>
      <c r="F96" s="4">
        <v>0</v>
      </c>
    </row>
    <row r="97" spans="1:6" ht="112.5">
      <c r="A97" s="122" t="s">
        <v>43</v>
      </c>
      <c r="B97" s="124">
        <v>244</v>
      </c>
      <c r="C97" s="124">
        <v>349</v>
      </c>
      <c r="D97" s="5">
        <f t="shared" si="1"/>
        <v>0</v>
      </c>
      <c r="E97" s="2">
        <v>0</v>
      </c>
      <c r="F97" s="4">
        <v>0</v>
      </c>
    </row>
    <row r="98" spans="1:6" ht="56.25">
      <c r="A98" s="122" t="s">
        <v>67</v>
      </c>
      <c r="B98" s="124" t="s">
        <v>5</v>
      </c>
      <c r="C98" s="124" t="s">
        <v>5</v>
      </c>
      <c r="D98" s="5">
        <f t="shared" si="1"/>
        <v>0</v>
      </c>
      <c r="E98" s="2">
        <f>E100+E101+E102</f>
        <v>0</v>
      </c>
      <c r="F98" s="4">
        <f>F100+F101+F102</f>
        <v>0</v>
      </c>
    </row>
    <row r="99" spans="1:6" ht="18.75">
      <c r="A99" s="122" t="s">
        <v>6</v>
      </c>
      <c r="B99" s="124"/>
      <c r="C99" s="124"/>
      <c r="D99" s="5"/>
      <c r="E99" s="2"/>
      <c r="F99" s="4"/>
    </row>
    <row r="100" spans="1:6" ht="18.75">
      <c r="A100" s="122" t="s">
        <v>194</v>
      </c>
      <c r="B100" s="124">
        <v>180</v>
      </c>
      <c r="C100" s="124" t="s">
        <v>5</v>
      </c>
      <c r="D100" s="5">
        <f t="shared" si="1"/>
        <v>0</v>
      </c>
      <c r="E100" s="2">
        <v>0</v>
      </c>
      <c r="F100" s="4">
        <v>0</v>
      </c>
    </row>
    <row r="101" spans="1:6" ht="56.25">
      <c r="A101" s="122" t="s">
        <v>195</v>
      </c>
      <c r="B101" s="124">
        <v>180</v>
      </c>
      <c r="C101" s="124" t="s">
        <v>5</v>
      </c>
      <c r="D101" s="5">
        <f t="shared" si="1"/>
        <v>0</v>
      </c>
      <c r="E101" s="2">
        <v>0</v>
      </c>
      <c r="F101" s="4">
        <v>0</v>
      </c>
    </row>
    <row r="102" spans="1:6" ht="57" thickBot="1">
      <c r="A102" s="32" t="s">
        <v>196</v>
      </c>
      <c r="B102" s="33">
        <v>180</v>
      </c>
      <c r="C102" s="33" t="s">
        <v>5</v>
      </c>
      <c r="D102" s="34">
        <f t="shared" si="1"/>
        <v>0</v>
      </c>
      <c r="E102" s="35">
        <v>0</v>
      </c>
      <c r="F102" s="100">
        <v>0</v>
      </c>
    </row>
    <row r="103" spans="1:6" ht="18.75">
      <c r="A103" s="15"/>
      <c r="B103" s="19"/>
      <c r="C103" s="19"/>
      <c r="D103" s="36"/>
      <c r="E103" s="36"/>
      <c r="F103" s="36"/>
    </row>
    <row r="104" spans="1:6">
      <c r="A104" s="11"/>
    </row>
    <row r="105" spans="1:6" ht="37.5">
      <c r="A105" s="29" t="s">
        <v>52</v>
      </c>
      <c r="B105" s="152"/>
      <c r="C105" s="152"/>
      <c r="D105" s="10"/>
      <c r="E105" s="152" t="s">
        <v>275</v>
      </c>
      <c r="F105" s="152"/>
    </row>
    <row r="106" spans="1:6" ht="18.75">
      <c r="A106" s="29"/>
      <c r="B106" s="159" t="s">
        <v>53</v>
      </c>
      <c r="C106" s="159"/>
      <c r="D106" s="10"/>
      <c r="E106" s="159" t="s">
        <v>54</v>
      </c>
      <c r="F106" s="159"/>
    </row>
    <row r="107" spans="1:6" ht="18.75">
      <c r="A107" s="29"/>
      <c r="B107" s="10"/>
      <c r="C107" s="10"/>
      <c r="D107" s="10"/>
      <c r="E107" s="10"/>
      <c r="F107" s="10"/>
    </row>
    <row r="108" spans="1:6" ht="37.5">
      <c r="A108" s="29" t="s">
        <v>55</v>
      </c>
      <c r="B108" s="152"/>
      <c r="C108" s="152"/>
      <c r="D108" s="10"/>
      <c r="E108" s="152" t="s">
        <v>276</v>
      </c>
      <c r="F108" s="152"/>
    </row>
    <row r="109" spans="1:6" ht="18.75">
      <c r="A109" s="29"/>
      <c r="B109" s="159" t="s">
        <v>53</v>
      </c>
      <c r="C109" s="159"/>
      <c r="D109" s="10"/>
      <c r="E109" s="159" t="s">
        <v>54</v>
      </c>
      <c r="F109" s="159"/>
    </row>
    <row r="110" spans="1:6" ht="18.75">
      <c r="A110" s="29"/>
      <c r="B110" s="47"/>
      <c r="C110" s="47"/>
      <c r="D110" s="10"/>
      <c r="E110" s="47"/>
      <c r="F110" s="47"/>
    </row>
    <row r="111" spans="1:6" ht="18.75">
      <c r="A111" s="29" t="s">
        <v>56</v>
      </c>
      <c r="B111" s="152"/>
      <c r="C111" s="152"/>
      <c r="D111" s="10"/>
      <c r="E111" s="152" t="s">
        <v>276</v>
      </c>
      <c r="F111" s="152"/>
    </row>
    <row r="112" spans="1:6" ht="18.75">
      <c r="A112" s="29"/>
      <c r="B112" s="159" t="s">
        <v>53</v>
      </c>
      <c r="C112" s="159"/>
      <c r="D112" s="10"/>
      <c r="E112" s="159" t="s">
        <v>54</v>
      </c>
      <c r="F112" s="159"/>
    </row>
    <row r="113" spans="1:10" ht="18.75">
      <c r="A113" s="29" t="s">
        <v>299</v>
      </c>
      <c r="B113" s="10"/>
      <c r="C113" s="10"/>
      <c r="D113" s="10"/>
      <c r="E113" s="10"/>
      <c r="F113" s="10"/>
    </row>
    <row r="114" spans="1:10" ht="18.75">
      <c r="A114" s="160" t="s">
        <v>44</v>
      </c>
      <c r="B114" s="160"/>
      <c r="C114" s="10"/>
      <c r="D114" s="10"/>
      <c r="E114" s="10"/>
      <c r="F114" s="10"/>
    </row>
    <row r="115" spans="1:10" ht="18.75">
      <c r="A115" s="161" t="s">
        <v>192</v>
      </c>
      <c r="B115" s="161"/>
      <c r="C115" s="161"/>
      <c r="D115" s="161"/>
      <c r="E115" s="161"/>
      <c r="F115" s="161"/>
    </row>
    <row r="116" spans="1:10" ht="60">
      <c r="A116" s="54" t="s">
        <v>184</v>
      </c>
      <c r="B116" s="57" t="s">
        <v>5</v>
      </c>
      <c r="C116" s="57" t="s">
        <v>5</v>
      </c>
      <c r="D116" s="5">
        <f>E116+F116</f>
        <v>0</v>
      </c>
      <c r="E116" s="2"/>
      <c r="F116" s="4"/>
      <c r="H116" s="71" t="s">
        <v>230</v>
      </c>
      <c r="I116" s="71" t="s">
        <v>231</v>
      </c>
      <c r="J116" s="71" t="s">
        <v>232</v>
      </c>
    </row>
    <row r="117" spans="1:10" ht="18.75">
      <c r="A117" s="54" t="s">
        <v>7</v>
      </c>
      <c r="B117" s="57" t="s">
        <v>5</v>
      </c>
      <c r="C117" s="57">
        <v>900</v>
      </c>
      <c r="D117" s="5">
        <f>E117+F117</f>
        <v>0</v>
      </c>
      <c r="E117" s="2">
        <f>E120+E148+E162+E190</f>
        <v>0</v>
      </c>
      <c r="F117" s="2">
        <f>F120+F148</f>
        <v>0</v>
      </c>
      <c r="H117" s="72">
        <f>E31+E32+E33+E35+E41+E55+E56+E57+E62+E64+E65+E66+E70+E71+E72+E73+E74+E75+E78+E79+E80+E81+E84</f>
        <v>27231.84</v>
      </c>
      <c r="I117" s="72">
        <f>H117+D117</f>
        <v>27231.84</v>
      </c>
      <c r="J117" s="72">
        <f>I117-E25</f>
        <v>0</v>
      </c>
    </row>
    <row r="118" spans="1:10" ht="18.75">
      <c r="A118" s="54" t="s">
        <v>6</v>
      </c>
      <c r="B118" s="57"/>
      <c r="C118" s="57"/>
      <c r="D118" s="5"/>
      <c r="E118" s="2"/>
      <c r="F118" s="4"/>
    </row>
    <row r="119" spans="1:10" ht="17.45" customHeight="1">
      <c r="A119" s="162" t="s">
        <v>200</v>
      </c>
      <c r="B119" s="163"/>
      <c r="C119" s="163"/>
      <c r="D119" s="163"/>
      <c r="E119" s="163"/>
      <c r="F119" s="164"/>
    </row>
    <row r="120" spans="1:10" ht="18.75">
      <c r="A120" s="54" t="s">
        <v>8</v>
      </c>
      <c r="B120" s="57" t="s">
        <v>5</v>
      </c>
      <c r="C120" s="57">
        <v>200</v>
      </c>
      <c r="D120" s="5">
        <f t="shared" ref="D120:D152" si="2">E120+F120</f>
        <v>0</v>
      </c>
      <c r="E120" s="2">
        <f>E122+E125+E144</f>
        <v>0</v>
      </c>
      <c r="F120" s="2">
        <f>F122+F125+F144</f>
        <v>0</v>
      </c>
    </row>
    <row r="121" spans="1:10" ht="18.75">
      <c r="A121" s="54" t="s">
        <v>9</v>
      </c>
      <c r="B121" s="57"/>
      <c r="C121" s="57"/>
      <c r="D121" s="5"/>
      <c r="E121" s="2"/>
      <c r="F121" s="2"/>
    </row>
    <row r="122" spans="1:10" ht="75">
      <c r="A122" s="54" t="s">
        <v>10</v>
      </c>
      <c r="B122" s="57" t="s">
        <v>5</v>
      </c>
      <c r="C122" s="57">
        <v>210</v>
      </c>
      <c r="D122" s="5">
        <f t="shared" si="2"/>
        <v>0</v>
      </c>
      <c r="E122" s="2">
        <f>E124</f>
        <v>0</v>
      </c>
      <c r="F122" s="2">
        <f>F124</f>
        <v>0</v>
      </c>
    </row>
    <row r="123" spans="1:10" ht="18.75">
      <c r="A123" s="54" t="s">
        <v>9</v>
      </c>
      <c r="B123" s="57"/>
      <c r="C123" s="57"/>
      <c r="D123" s="5"/>
      <c r="E123" s="2"/>
      <c r="F123" s="2"/>
    </row>
    <row r="124" spans="1:10" ht="93.75">
      <c r="A124" s="54" t="s">
        <v>201</v>
      </c>
      <c r="B124" s="57">
        <v>244</v>
      </c>
      <c r="C124" s="57">
        <v>214</v>
      </c>
      <c r="D124" s="5">
        <f>E124+F124</f>
        <v>0</v>
      </c>
      <c r="E124" s="2"/>
      <c r="F124" s="2"/>
    </row>
    <row r="125" spans="1:10" ht="37.5">
      <c r="A125" s="54" t="s">
        <v>14</v>
      </c>
      <c r="B125" s="57" t="s">
        <v>5</v>
      </c>
      <c r="C125" s="57">
        <v>220</v>
      </c>
      <c r="D125" s="5">
        <f t="shared" si="2"/>
        <v>0</v>
      </c>
      <c r="E125" s="2">
        <f>E127+E128+E129+E136+E137+E140+E143</f>
        <v>0</v>
      </c>
      <c r="F125" s="2">
        <f>F127+F128+F129+F136+F137+F140+F143</f>
        <v>0</v>
      </c>
    </row>
    <row r="126" spans="1:10" ht="18.75">
      <c r="A126" s="54" t="s">
        <v>9</v>
      </c>
      <c r="B126" s="57"/>
      <c r="C126" s="57"/>
      <c r="D126" s="5"/>
      <c r="E126" s="2"/>
      <c r="F126" s="2"/>
    </row>
    <row r="127" spans="1:10" ht="18.75">
      <c r="A127" s="54" t="s">
        <v>15</v>
      </c>
      <c r="B127" s="57">
        <v>244</v>
      </c>
      <c r="C127" s="57">
        <v>221</v>
      </c>
      <c r="D127" s="5">
        <f t="shared" si="2"/>
        <v>0</v>
      </c>
      <c r="E127" s="2"/>
      <c r="F127" s="2"/>
    </row>
    <row r="128" spans="1:10" ht="37.5">
      <c r="A128" s="54" t="s">
        <v>16</v>
      </c>
      <c r="B128" s="57">
        <v>244</v>
      </c>
      <c r="C128" s="57">
        <v>222</v>
      </c>
      <c r="D128" s="5">
        <f t="shared" si="2"/>
        <v>0</v>
      </c>
      <c r="E128" s="2"/>
      <c r="F128" s="2"/>
    </row>
    <row r="129" spans="1:6" ht="37.5">
      <c r="A129" s="54" t="s">
        <v>17</v>
      </c>
      <c r="B129" s="57" t="s">
        <v>5</v>
      </c>
      <c r="C129" s="57">
        <v>223</v>
      </c>
      <c r="D129" s="5">
        <f t="shared" si="2"/>
        <v>0</v>
      </c>
      <c r="E129" s="2">
        <f>E131+E132+E133+E134+E135</f>
        <v>0</v>
      </c>
      <c r="F129" s="2">
        <f>F131+F132+F133+F134+F135</f>
        <v>0</v>
      </c>
    </row>
    <row r="130" spans="1:6" ht="18.75">
      <c r="A130" s="54" t="s">
        <v>6</v>
      </c>
      <c r="B130" s="57"/>
      <c r="C130" s="57"/>
      <c r="D130" s="5"/>
      <c r="E130" s="2"/>
      <c r="F130" s="2"/>
    </row>
    <row r="131" spans="1:6" ht="56.25">
      <c r="A131" s="54" t="s">
        <v>18</v>
      </c>
      <c r="B131" s="57">
        <v>244</v>
      </c>
      <c r="C131" s="57">
        <v>223</v>
      </c>
      <c r="D131" s="5">
        <f t="shared" si="2"/>
        <v>0</v>
      </c>
      <c r="E131" s="2"/>
      <c r="F131" s="2"/>
    </row>
    <row r="132" spans="1:6" ht="37.5">
      <c r="A132" s="54" t="s">
        <v>19</v>
      </c>
      <c r="B132" s="57">
        <v>244</v>
      </c>
      <c r="C132" s="57">
        <v>223</v>
      </c>
      <c r="D132" s="5">
        <f t="shared" si="2"/>
        <v>0</v>
      </c>
      <c r="E132" s="2"/>
      <c r="F132" s="2"/>
    </row>
    <row r="133" spans="1:6" ht="75">
      <c r="A133" s="54" t="s">
        <v>20</v>
      </c>
      <c r="B133" s="57">
        <v>244</v>
      </c>
      <c r="C133" s="57">
        <v>223</v>
      </c>
      <c r="D133" s="5">
        <f t="shared" si="2"/>
        <v>0</v>
      </c>
      <c r="E133" s="2"/>
      <c r="F133" s="2"/>
    </row>
    <row r="134" spans="1:6" ht="75">
      <c r="A134" s="54" t="s">
        <v>21</v>
      </c>
      <c r="B134" s="57">
        <v>244</v>
      </c>
      <c r="C134" s="57">
        <v>223</v>
      </c>
      <c r="D134" s="5">
        <f t="shared" si="2"/>
        <v>0</v>
      </c>
      <c r="E134" s="2"/>
      <c r="F134" s="2"/>
    </row>
    <row r="135" spans="1:6" ht="56.25">
      <c r="A135" s="54" t="s">
        <v>22</v>
      </c>
      <c r="B135" s="57">
        <v>244</v>
      </c>
      <c r="C135" s="57">
        <v>223</v>
      </c>
      <c r="D135" s="5">
        <f t="shared" si="2"/>
        <v>0</v>
      </c>
      <c r="E135" s="2"/>
      <c r="F135" s="2"/>
    </row>
    <row r="136" spans="1:6" ht="168.75">
      <c r="A136" s="54" t="s">
        <v>23</v>
      </c>
      <c r="B136" s="57">
        <v>244</v>
      </c>
      <c r="C136" s="57">
        <v>224</v>
      </c>
      <c r="D136" s="5">
        <f t="shared" si="2"/>
        <v>0</v>
      </c>
      <c r="E136" s="2"/>
      <c r="F136" s="2"/>
    </row>
    <row r="137" spans="1:6" ht="56.25">
      <c r="A137" s="54" t="s">
        <v>24</v>
      </c>
      <c r="B137" s="57" t="s">
        <v>5</v>
      </c>
      <c r="C137" s="57">
        <v>225</v>
      </c>
      <c r="D137" s="2">
        <f>D138+D139</f>
        <v>0</v>
      </c>
      <c r="E137" s="2">
        <f>E138+E139</f>
        <v>0</v>
      </c>
      <c r="F137" s="2">
        <f>F138+F139</f>
        <v>0</v>
      </c>
    </row>
    <row r="138" spans="1:6" ht="18.75">
      <c r="A138" s="151" t="s">
        <v>6</v>
      </c>
      <c r="B138" s="57">
        <v>243</v>
      </c>
      <c r="C138" s="57">
        <v>225</v>
      </c>
      <c r="D138" s="5">
        <f t="shared" si="2"/>
        <v>0</v>
      </c>
      <c r="E138" s="2"/>
      <c r="F138" s="2"/>
    </row>
    <row r="139" spans="1:6" ht="18.75">
      <c r="A139" s="151"/>
      <c r="B139" s="57">
        <v>244</v>
      </c>
      <c r="C139" s="57">
        <v>225</v>
      </c>
      <c r="D139" s="5">
        <f t="shared" si="2"/>
        <v>0</v>
      </c>
      <c r="E139" s="2"/>
      <c r="F139" s="2"/>
    </row>
    <row r="140" spans="1:6" ht="37.5">
      <c r="A140" s="54" t="s">
        <v>58</v>
      </c>
      <c r="B140" s="57" t="s">
        <v>5</v>
      </c>
      <c r="C140" s="57">
        <v>226</v>
      </c>
      <c r="D140" s="5">
        <f t="shared" si="2"/>
        <v>0</v>
      </c>
      <c r="E140" s="2">
        <f>E141+E142</f>
        <v>0</v>
      </c>
      <c r="F140" s="2">
        <f>F141+F142</f>
        <v>0</v>
      </c>
    </row>
    <row r="141" spans="1:6" ht="18.75">
      <c r="A141" s="151" t="s">
        <v>6</v>
      </c>
      <c r="B141" s="57">
        <v>243</v>
      </c>
      <c r="C141" s="57">
        <v>226</v>
      </c>
      <c r="D141" s="5">
        <f t="shared" si="2"/>
        <v>0</v>
      </c>
      <c r="E141" s="2"/>
      <c r="F141" s="2"/>
    </row>
    <row r="142" spans="1:6" ht="18.75">
      <c r="A142" s="151"/>
      <c r="B142" s="57">
        <v>244</v>
      </c>
      <c r="C142" s="57">
        <v>226</v>
      </c>
      <c r="D142" s="5">
        <f t="shared" si="2"/>
        <v>0</v>
      </c>
      <c r="E142" s="2"/>
      <c r="F142" s="2"/>
    </row>
    <row r="143" spans="1:6" ht="18.75">
      <c r="A143" s="54" t="s">
        <v>25</v>
      </c>
      <c r="B143" s="57">
        <v>244</v>
      </c>
      <c r="C143" s="57">
        <v>227</v>
      </c>
      <c r="D143" s="5">
        <f t="shared" si="2"/>
        <v>0</v>
      </c>
      <c r="E143" s="2"/>
      <c r="F143" s="2"/>
    </row>
    <row r="144" spans="1:6" ht="18.75">
      <c r="A144" s="54" t="s">
        <v>30</v>
      </c>
      <c r="B144" s="57" t="s">
        <v>5</v>
      </c>
      <c r="C144" s="57">
        <v>290</v>
      </c>
      <c r="D144" s="5">
        <f t="shared" si="2"/>
        <v>0</v>
      </c>
      <c r="E144" s="2">
        <f>E146+E147</f>
        <v>0</v>
      </c>
      <c r="F144" s="2">
        <f>F146+F147</f>
        <v>0</v>
      </c>
    </row>
    <row r="145" spans="1:6" ht="18.75">
      <c r="A145" s="54" t="s">
        <v>9</v>
      </c>
      <c r="B145" s="57"/>
      <c r="C145" s="57"/>
      <c r="D145" s="5">
        <f t="shared" si="2"/>
        <v>0</v>
      </c>
      <c r="E145" s="2"/>
      <c r="F145" s="2"/>
    </row>
    <row r="146" spans="1:6" ht="56.25">
      <c r="A146" s="54" t="s">
        <v>34</v>
      </c>
      <c r="B146" s="57">
        <v>244</v>
      </c>
      <c r="C146" s="57">
        <v>296</v>
      </c>
      <c r="D146" s="5">
        <f t="shared" si="2"/>
        <v>0</v>
      </c>
      <c r="E146" s="2"/>
      <c r="F146" s="2"/>
    </row>
    <row r="147" spans="1:6" ht="56.25">
      <c r="A147" s="54" t="s">
        <v>35</v>
      </c>
      <c r="B147" s="57">
        <v>244</v>
      </c>
      <c r="C147" s="57">
        <v>297</v>
      </c>
      <c r="D147" s="5">
        <f t="shared" si="2"/>
        <v>0</v>
      </c>
      <c r="E147" s="2"/>
      <c r="F147" s="2"/>
    </row>
    <row r="148" spans="1:6" ht="56.25">
      <c r="A148" s="54" t="s">
        <v>59</v>
      </c>
      <c r="B148" s="57" t="s">
        <v>5</v>
      </c>
      <c r="C148" s="57">
        <v>300</v>
      </c>
      <c r="D148" s="5">
        <f t="shared" si="2"/>
        <v>0</v>
      </c>
      <c r="E148" s="2">
        <f>E150+E152+E151</f>
        <v>0</v>
      </c>
      <c r="F148" s="2">
        <f>F150+F152+F151</f>
        <v>0</v>
      </c>
    </row>
    <row r="149" spans="1:6" ht="18.75">
      <c r="A149" s="54" t="s">
        <v>9</v>
      </c>
      <c r="B149" s="57"/>
      <c r="C149" s="57"/>
      <c r="D149" s="5"/>
      <c r="E149" s="2"/>
      <c r="F149" s="2"/>
    </row>
    <row r="150" spans="1:6" ht="56.25">
      <c r="A150" s="54" t="s">
        <v>36</v>
      </c>
      <c r="B150" s="57">
        <v>244</v>
      </c>
      <c r="C150" s="57">
        <v>310</v>
      </c>
      <c r="D150" s="5">
        <f t="shared" si="2"/>
        <v>0</v>
      </c>
      <c r="E150" s="2"/>
      <c r="F150" s="2"/>
    </row>
    <row r="151" spans="1:6" ht="75">
      <c r="A151" s="54" t="s">
        <v>68</v>
      </c>
      <c r="B151" s="57">
        <v>244</v>
      </c>
      <c r="C151" s="57">
        <v>320</v>
      </c>
      <c r="D151" s="5">
        <f t="shared" si="2"/>
        <v>0</v>
      </c>
      <c r="E151" s="2"/>
      <c r="F151" s="2"/>
    </row>
    <row r="152" spans="1:6" ht="75">
      <c r="A152" s="54" t="s">
        <v>60</v>
      </c>
      <c r="B152" s="57" t="s">
        <v>5</v>
      </c>
      <c r="C152" s="57">
        <v>340</v>
      </c>
      <c r="D152" s="5">
        <f t="shared" si="2"/>
        <v>0</v>
      </c>
      <c r="E152" s="2">
        <f>E154+E155+E156+E157+E158+E159+E160</f>
        <v>0</v>
      </c>
      <c r="F152" s="2">
        <f>F154+F155+F156+F157+F158+F159+F160</f>
        <v>0</v>
      </c>
    </row>
    <row r="153" spans="1:6" ht="18.75">
      <c r="A153" s="54" t="s">
        <v>6</v>
      </c>
      <c r="B153" s="57"/>
      <c r="C153" s="57"/>
      <c r="D153" s="5"/>
      <c r="E153" s="2"/>
      <c r="F153" s="2"/>
    </row>
    <row r="154" spans="1:6" ht="131.25">
      <c r="A154" s="54" t="s">
        <v>37</v>
      </c>
      <c r="B154" s="57">
        <v>244</v>
      </c>
      <c r="C154" s="57">
        <v>341</v>
      </c>
      <c r="D154" s="5">
        <f t="shared" ref="D154:D160" si="3">E154+F154</f>
        <v>0</v>
      </c>
      <c r="E154" s="2"/>
      <c r="F154" s="2"/>
    </row>
    <row r="155" spans="1:6" ht="56.25">
      <c r="A155" s="54" t="s">
        <v>38</v>
      </c>
      <c r="B155" s="57">
        <v>244</v>
      </c>
      <c r="C155" s="57">
        <v>342</v>
      </c>
      <c r="D155" s="5">
        <f t="shared" si="3"/>
        <v>0</v>
      </c>
      <c r="E155" s="2"/>
      <c r="F155" s="2"/>
    </row>
    <row r="156" spans="1:6" ht="75">
      <c r="A156" s="54" t="s">
        <v>39</v>
      </c>
      <c r="B156" s="57">
        <v>244</v>
      </c>
      <c r="C156" s="57">
        <v>343</v>
      </c>
      <c r="D156" s="5">
        <f t="shared" si="3"/>
        <v>0</v>
      </c>
      <c r="E156" s="2"/>
      <c r="F156" s="2"/>
    </row>
    <row r="157" spans="1:6" ht="75">
      <c r="A157" s="54" t="s">
        <v>40</v>
      </c>
      <c r="B157" s="57">
        <v>244</v>
      </c>
      <c r="C157" s="57">
        <v>344</v>
      </c>
      <c r="D157" s="5">
        <f t="shared" si="3"/>
        <v>0</v>
      </c>
      <c r="E157" s="2"/>
      <c r="F157" s="2"/>
    </row>
    <row r="158" spans="1:6" ht="56.25">
      <c r="A158" s="54" t="s">
        <v>41</v>
      </c>
      <c r="B158" s="57">
        <v>244</v>
      </c>
      <c r="C158" s="57">
        <v>345</v>
      </c>
      <c r="D158" s="5">
        <f t="shared" si="3"/>
        <v>0</v>
      </c>
      <c r="E158" s="2"/>
      <c r="F158" s="2"/>
    </row>
    <row r="159" spans="1:6" ht="75">
      <c r="A159" s="54" t="s">
        <v>42</v>
      </c>
      <c r="B159" s="57">
        <v>244</v>
      </c>
      <c r="C159" s="57">
        <v>346</v>
      </c>
      <c r="D159" s="5">
        <f t="shared" si="3"/>
        <v>0</v>
      </c>
      <c r="E159" s="2"/>
      <c r="F159" s="2"/>
    </row>
    <row r="160" spans="1:6" ht="112.5">
      <c r="A160" s="54" t="s">
        <v>43</v>
      </c>
      <c r="B160" s="57">
        <v>244</v>
      </c>
      <c r="C160" s="57">
        <v>349</v>
      </c>
      <c r="D160" s="5">
        <f t="shared" si="3"/>
        <v>0</v>
      </c>
      <c r="E160" s="2"/>
      <c r="F160" s="2"/>
    </row>
    <row r="161" spans="1:6" ht="17.45" customHeight="1">
      <c r="A161" s="162" t="s">
        <v>202</v>
      </c>
      <c r="B161" s="163"/>
      <c r="C161" s="163"/>
      <c r="D161" s="163"/>
      <c r="E161" s="163"/>
      <c r="F161" s="164"/>
    </row>
    <row r="162" spans="1:6" ht="18.75">
      <c r="A162" s="54" t="s">
        <v>8</v>
      </c>
      <c r="B162" s="57" t="s">
        <v>5</v>
      </c>
      <c r="C162" s="57">
        <v>200</v>
      </c>
      <c r="D162" s="5">
        <f>E162+F162</f>
        <v>0</v>
      </c>
      <c r="E162" s="2">
        <f>E164+E167+E186</f>
        <v>0</v>
      </c>
      <c r="F162" s="2">
        <f>F164+F167+F186</f>
        <v>0</v>
      </c>
    </row>
    <row r="163" spans="1:6" ht="18.75">
      <c r="A163" s="54" t="s">
        <v>9</v>
      </c>
      <c r="B163" s="57"/>
      <c r="C163" s="57"/>
      <c r="D163" s="5"/>
      <c r="E163" s="2"/>
      <c r="F163" s="2"/>
    </row>
    <row r="164" spans="1:6" ht="75">
      <c r="A164" s="54" t="s">
        <v>10</v>
      </c>
      <c r="B164" s="57" t="s">
        <v>5</v>
      </c>
      <c r="C164" s="57">
        <v>210</v>
      </c>
      <c r="D164" s="5">
        <f>E164+F164</f>
        <v>0</v>
      </c>
      <c r="E164" s="2">
        <f>E166</f>
        <v>0</v>
      </c>
      <c r="F164" s="2">
        <f>F166</f>
        <v>0</v>
      </c>
    </row>
    <row r="165" spans="1:6" ht="18.75">
      <c r="A165" s="54" t="s">
        <v>9</v>
      </c>
      <c r="B165" s="57"/>
      <c r="C165" s="57"/>
      <c r="D165" s="5"/>
      <c r="E165" s="2"/>
      <c r="F165" s="2"/>
    </row>
    <row r="166" spans="1:6" ht="93.75">
      <c r="A166" s="54" t="s">
        <v>201</v>
      </c>
      <c r="B166" s="57">
        <v>244</v>
      </c>
      <c r="C166" s="57">
        <v>214</v>
      </c>
      <c r="D166" s="5">
        <f>E166+F166</f>
        <v>0</v>
      </c>
      <c r="E166" s="70">
        <f>E36-E124</f>
        <v>0</v>
      </c>
      <c r="F166" s="2"/>
    </row>
    <row r="167" spans="1:6" ht="37.5">
      <c r="A167" s="54" t="s">
        <v>14</v>
      </c>
      <c r="B167" s="57" t="s">
        <v>5</v>
      </c>
      <c r="C167" s="57">
        <v>220</v>
      </c>
      <c r="D167" s="5">
        <f>E167+F167</f>
        <v>0</v>
      </c>
      <c r="E167" s="2">
        <f>E169+E170+E171+E178+E179+E182+E185</f>
        <v>0</v>
      </c>
      <c r="F167" s="2">
        <f>F169+F170+F171+F178+F179+F182+F185</f>
        <v>0</v>
      </c>
    </row>
    <row r="168" spans="1:6" ht="18.75">
      <c r="A168" s="54" t="s">
        <v>9</v>
      </c>
      <c r="B168" s="57"/>
      <c r="C168" s="57"/>
      <c r="D168" s="5"/>
      <c r="E168" s="2"/>
      <c r="F168" s="2"/>
    </row>
    <row r="169" spans="1:6" ht="18.75">
      <c r="A169" s="54" t="s">
        <v>15</v>
      </c>
      <c r="B169" s="57">
        <v>244</v>
      </c>
      <c r="C169" s="57">
        <v>221</v>
      </c>
      <c r="D169" s="5">
        <f>E169+F169</f>
        <v>0</v>
      </c>
      <c r="E169" s="2">
        <f>E39-E127</f>
        <v>0</v>
      </c>
      <c r="F169" s="2"/>
    </row>
    <row r="170" spans="1:6" ht="37.5">
      <c r="A170" s="54" t="s">
        <v>16</v>
      </c>
      <c r="B170" s="57">
        <v>244</v>
      </c>
      <c r="C170" s="57">
        <v>222</v>
      </c>
      <c r="D170" s="5">
        <f>E170+F170</f>
        <v>0</v>
      </c>
      <c r="E170" s="70">
        <f>E42-E128</f>
        <v>0</v>
      </c>
      <c r="F170" s="2"/>
    </row>
    <row r="171" spans="1:6" ht="37.5">
      <c r="A171" s="54" t="s">
        <v>17</v>
      </c>
      <c r="B171" s="57" t="s">
        <v>5</v>
      </c>
      <c r="C171" s="57">
        <v>223</v>
      </c>
      <c r="D171" s="5">
        <f>E171+F171</f>
        <v>0</v>
      </c>
      <c r="E171" s="2">
        <f>E173+E174+E175+E176+E177</f>
        <v>0</v>
      </c>
      <c r="F171" s="2">
        <f>F173+F174+F175+F176+F177</f>
        <v>0</v>
      </c>
    </row>
    <row r="172" spans="1:6" ht="18.75">
      <c r="A172" s="54" t="s">
        <v>6</v>
      </c>
      <c r="B172" s="57"/>
      <c r="C172" s="57"/>
      <c r="D172" s="5"/>
      <c r="E172" s="2"/>
      <c r="F172" s="2"/>
    </row>
    <row r="173" spans="1:6" ht="56.25">
      <c r="A173" s="54" t="s">
        <v>18</v>
      </c>
      <c r="B173" s="57">
        <v>244</v>
      </c>
      <c r="C173" s="57">
        <v>223</v>
      </c>
      <c r="D173" s="5">
        <f t="shared" ref="D173:D178" si="4">E173+F173</f>
        <v>0</v>
      </c>
      <c r="E173" s="2">
        <f t="shared" ref="E173:E178" si="5">E45-E131</f>
        <v>0</v>
      </c>
      <c r="F173" s="2"/>
    </row>
    <row r="174" spans="1:6" ht="37.5">
      <c r="A174" s="54" t="s">
        <v>19</v>
      </c>
      <c r="B174" s="57">
        <v>244</v>
      </c>
      <c r="C174" s="57">
        <v>223</v>
      </c>
      <c r="D174" s="5">
        <f t="shared" si="4"/>
        <v>0</v>
      </c>
      <c r="E174" s="2">
        <f t="shared" si="5"/>
        <v>0</v>
      </c>
      <c r="F174" s="2"/>
    </row>
    <row r="175" spans="1:6" ht="75">
      <c r="A175" s="54" t="s">
        <v>20</v>
      </c>
      <c r="B175" s="57">
        <v>244</v>
      </c>
      <c r="C175" s="57">
        <v>223</v>
      </c>
      <c r="D175" s="5">
        <f t="shared" si="4"/>
        <v>0</v>
      </c>
      <c r="E175" s="2">
        <f t="shared" si="5"/>
        <v>0</v>
      </c>
      <c r="F175" s="2"/>
    </row>
    <row r="176" spans="1:6" ht="75">
      <c r="A176" s="54" t="s">
        <v>21</v>
      </c>
      <c r="B176" s="57">
        <v>244</v>
      </c>
      <c r="C176" s="57">
        <v>223</v>
      </c>
      <c r="D176" s="5">
        <f t="shared" si="4"/>
        <v>0</v>
      </c>
      <c r="E176" s="2">
        <f t="shared" si="5"/>
        <v>0</v>
      </c>
      <c r="F176" s="2"/>
    </row>
    <row r="177" spans="1:6" ht="56.25">
      <c r="A177" s="54" t="s">
        <v>22</v>
      </c>
      <c r="B177" s="57">
        <v>244</v>
      </c>
      <c r="C177" s="57">
        <v>223</v>
      </c>
      <c r="D177" s="5">
        <f t="shared" si="4"/>
        <v>0</v>
      </c>
      <c r="E177" s="2">
        <f t="shared" si="5"/>
        <v>0</v>
      </c>
      <c r="F177" s="2"/>
    </row>
    <row r="178" spans="1:6" ht="168.75">
      <c r="A178" s="54" t="s">
        <v>23</v>
      </c>
      <c r="B178" s="57">
        <v>244</v>
      </c>
      <c r="C178" s="57">
        <v>224</v>
      </c>
      <c r="D178" s="5">
        <f t="shared" si="4"/>
        <v>0</v>
      </c>
      <c r="E178" s="2">
        <f t="shared" si="5"/>
        <v>0</v>
      </c>
      <c r="F178" s="2"/>
    </row>
    <row r="179" spans="1:6" ht="56.25">
      <c r="A179" s="54" t="s">
        <v>24</v>
      </c>
      <c r="B179" s="57" t="s">
        <v>5</v>
      </c>
      <c r="C179" s="57">
        <v>225</v>
      </c>
      <c r="D179" s="2">
        <f>D180+D181</f>
        <v>0</v>
      </c>
      <c r="E179" s="2">
        <f>E180+E181</f>
        <v>0</v>
      </c>
      <c r="F179" s="2">
        <f>F180+F181</f>
        <v>0</v>
      </c>
    </row>
    <row r="180" spans="1:6" ht="18.75">
      <c r="A180" s="151" t="s">
        <v>6</v>
      </c>
      <c r="B180" s="57">
        <v>243</v>
      </c>
      <c r="C180" s="57">
        <v>225</v>
      </c>
      <c r="D180" s="5">
        <f t="shared" ref="D180:D190" si="6">E180+F180</f>
        <v>0</v>
      </c>
      <c r="E180" s="2">
        <f>E52-E138</f>
        <v>0</v>
      </c>
      <c r="F180" s="2"/>
    </row>
    <row r="181" spans="1:6" ht="18.75">
      <c r="A181" s="151"/>
      <c r="B181" s="57">
        <v>244</v>
      </c>
      <c r="C181" s="57">
        <v>225</v>
      </c>
      <c r="D181" s="5">
        <f t="shared" si="6"/>
        <v>0</v>
      </c>
      <c r="E181" s="2">
        <f>E53-E139</f>
        <v>0</v>
      </c>
      <c r="F181" s="2"/>
    </row>
    <row r="182" spans="1:6" ht="37.5">
      <c r="A182" s="54" t="s">
        <v>58</v>
      </c>
      <c r="B182" s="57" t="s">
        <v>5</v>
      </c>
      <c r="C182" s="57">
        <v>226</v>
      </c>
      <c r="D182" s="5">
        <f t="shared" si="6"/>
        <v>0</v>
      </c>
      <c r="E182" s="2">
        <f>E183+E184</f>
        <v>0</v>
      </c>
      <c r="F182" s="2">
        <f>F183+F184</f>
        <v>0</v>
      </c>
    </row>
    <row r="183" spans="1:6" ht="18.75">
      <c r="A183" s="151" t="s">
        <v>6</v>
      </c>
      <c r="B183" s="57">
        <v>243</v>
      </c>
      <c r="C183" s="57">
        <v>226</v>
      </c>
      <c r="D183" s="5">
        <f t="shared" si="6"/>
        <v>0</v>
      </c>
      <c r="E183" s="2">
        <f>E58-E141</f>
        <v>0</v>
      </c>
      <c r="F183" s="2"/>
    </row>
    <row r="184" spans="1:6" ht="18.75">
      <c r="A184" s="151"/>
      <c r="B184" s="57">
        <v>244</v>
      </c>
      <c r="C184" s="57">
        <v>226</v>
      </c>
      <c r="D184" s="5">
        <f t="shared" si="6"/>
        <v>0</v>
      </c>
      <c r="E184" s="2">
        <f>E59-E142</f>
        <v>0</v>
      </c>
      <c r="F184" s="2"/>
    </row>
    <row r="185" spans="1:6" ht="18.75">
      <c r="A185" s="54" t="s">
        <v>25</v>
      </c>
      <c r="B185" s="57">
        <v>244</v>
      </c>
      <c r="C185" s="57">
        <v>227</v>
      </c>
      <c r="D185" s="5">
        <f t="shared" si="6"/>
        <v>0</v>
      </c>
      <c r="E185" s="2">
        <f>E60-E143</f>
        <v>0</v>
      </c>
      <c r="F185" s="2"/>
    </row>
    <row r="186" spans="1:6" ht="18.75">
      <c r="A186" s="54" t="s">
        <v>30</v>
      </c>
      <c r="B186" s="57" t="s">
        <v>5</v>
      </c>
      <c r="C186" s="57">
        <v>290</v>
      </c>
      <c r="D186" s="5">
        <f t="shared" si="6"/>
        <v>0</v>
      </c>
      <c r="E186" s="2">
        <f>E188+E189</f>
        <v>0</v>
      </c>
      <c r="F186" s="2">
        <f>F188+F189</f>
        <v>0</v>
      </c>
    </row>
    <row r="187" spans="1:6" ht="18.75">
      <c r="A187" s="54" t="s">
        <v>9</v>
      </c>
      <c r="B187" s="57"/>
      <c r="C187" s="57"/>
      <c r="D187" s="5">
        <f t="shared" si="6"/>
        <v>0</v>
      </c>
      <c r="E187" s="2"/>
      <c r="F187" s="2"/>
    </row>
    <row r="188" spans="1:6" ht="56.25">
      <c r="A188" s="54" t="s">
        <v>34</v>
      </c>
      <c r="B188" s="57">
        <v>244</v>
      </c>
      <c r="C188" s="57">
        <v>296</v>
      </c>
      <c r="D188" s="5">
        <f t="shared" si="6"/>
        <v>0</v>
      </c>
      <c r="E188" s="2">
        <f>E77-E146</f>
        <v>0</v>
      </c>
      <c r="F188" s="2"/>
    </row>
    <row r="189" spans="1:6" ht="56.25">
      <c r="A189" s="54" t="s">
        <v>35</v>
      </c>
      <c r="B189" s="57">
        <v>244</v>
      </c>
      <c r="C189" s="57">
        <v>297</v>
      </c>
      <c r="D189" s="5">
        <f t="shared" si="6"/>
        <v>0</v>
      </c>
      <c r="E189" s="2">
        <f>E83-E147</f>
        <v>0</v>
      </c>
      <c r="F189" s="2"/>
    </row>
    <row r="190" spans="1:6" ht="56.25">
      <c r="A190" s="54" t="s">
        <v>59</v>
      </c>
      <c r="B190" s="57" t="s">
        <v>5</v>
      </c>
      <c r="C190" s="57">
        <v>300</v>
      </c>
      <c r="D190" s="5">
        <f t="shared" si="6"/>
        <v>0</v>
      </c>
      <c r="E190" s="2">
        <f>E192+E194+E193</f>
        <v>0</v>
      </c>
      <c r="F190" s="2">
        <f>F192+F194+F193</f>
        <v>0</v>
      </c>
    </row>
    <row r="191" spans="1:6" ht="18.75">
      <c r="A191" s="54" t="s">
        <v>9</v>
      </c>
      <c r="B191" s="57"/>
      <c r="C191" s="57"/>
      <c r="D191" s="5"/>
      <c r="E191" s="2"/>
      <c r="F191" s="2"/>
    </row>
    <row r="192" spans="1:6" ht="56.25">
      <c r="A192" s="54" t="s">
        <v>36</v>
      </c>
      <c r="B192" s="57">
        <v>244</v>
      </c>
      <c r="C192" s="57">
        <v>310</v>
      </c>
      <c r="D192" s="5">
        <f>E192+F192</f>
        <v>0</v>
      </c>
      <c r="E192" s="2">
        <f>E87-E150</f>
        <v>0</v>
      </c>
      <c r="F192" s="2"/>
    </row>
    <row r="193" spans="1:6" ht="75">
      <c r="A193" s="54" t="s">
        <v>68</v>
      </c>
      <c r="B193" s="57">
        <v>244</v>
      </c>
      <c r="C193" s="57">
        <v>320</v>
      </c>
      <c r="D193" s="5">
        <f>E193+F193</f>
        <v>0</v>
      </c>
      <c r="E193" s="2">
        <f>E88-E151</f>
        <v>0</v>
      </c>
      <c r="F193" s="2"/>
    </row>
    <row r="194" spans="1:6" ht="75">
      <c r="A194" s="54" t="s">
        <v>60</v>
      </c>
      <c r="B194" s="57" t="s">
        <v>5</v>
      </c>
      <c r="C194" s="57">
        <v>340</v>
      </c>
      <c r="D194" s="5">
        <f>E194+F194</f>
        <v>0</v>
      </c>
      <c r="E194" s="2">
        <f>E196+E197+E198+E199+E200+E201+E202</f>
        <v>0</v>
      </c>
      <c r="F194" s="2">
        <f>F196+F197+F198+F199+F200+F201+F202</f>
        <v>0</v>
      </c>
    </row>
    <row r="195" spans="1:6" ht="18.75">
      <c r="A195" s="54" t="s">
        <v>6</v>
      </c>
      <c r="B195" s="57"/>
      <c r="C195" s="57"/>
      <c r="D195" s="5"/>
      <c r="E195" s="2"/>
      <c r="F195" s="2"/>
    </row>
    <row r="196" spans="1:6" ht="131.25">
      <c r="A196" s="54" t="s">
        <v>37</v>
      </c>
      <c r="B196" s="57">
        <v>244</v>
      </c>
      <c r="C196" s="57">
        <v>341</v>
      </c>
      <c r="D196" s="5">
        <f t="shared" ref="D196:D202" si="7">E196+F196</f>
        <v>0</v>
      </c>
      <c r="E196" s="2">
        <f>E91-E154</f>
        <v>0</v>
      </c>
      <c r="F196" s="2"/>
    </row>
    <row r="197" spans="1:6" ht="56.25">
      <c r="A197" s="54" t="s">
        <v>38</v>
      </c>
      <c r="B197" s="57">
        <v>244</v>
      </c>
      <c r="C197" s="57">
        <v>342</v>
      </c>
      <c r="D197" s="5">
        <f t="shared" si="7"/>
        <v>0</v>
      </c>
      <c r="E197" s="2">
        <f t="shared" ref="E197:E202" si="8">E92-E155</f>
        <v>0</v>
      </c>
      <c r="F197" s="2"/>
    </row>
    <row r="198" spans="1:6" ht="75">
      <c r="A198" s="54" t="s">
        <v>39</v>
      </c>
      <c r="B198" s="57">
        <v>244</v>
      </c>
      <c r="C198" s="57">
        <v>343</v>
      </c>
      <c r="D198" s="5">
        <f t="shared" si="7"/>
        <v>0</v>
      </c>
      <c r="E198" s="2">
        <f t="shared" si="8"/>
        <v>0</v>
      </c>
      <c r="F198" s="2"/>
    </row>
    <row r="199" spans="1:6" ht="75">
      <c r="A199" s="54" t="s">
        <v>40</v>
      </c>
      <c r="B199" s="57">
        <v>244</v>
      </c>
      <c r="C199" s="57">
        <v>344</v>
      </c>
      <c r="D199" s="5">
        <f t="shared" si="7"/>
        <v>0</v>
      </c>
      <c r="E199" s="2">
        <f t="shared" si="8"/>
        <v>0</v>
      </c>
      <c r="F199" s="2"/>
    </row>
    <row r="200" spans="1:6" ht="56.25">
      <c r="A200" s="54" t="s">
        <v>41</v>
      </c>
      <c r="B200" s="57">
        <v>244</v>
      </c>
      <c r="C200" s="57">
        <v>345</v>
      </c>
      <c r="D200" s="5">
        <f t="shared" si="7"/>
        <v>0</v>
      </c>
      <c r="E200" s="2">
        <f t="shared" si="8"/>
        <v>0</v>
      </c>
      <c r="F200" s="2"/>
    </row>
    <row r="201" spans="1:6" ht="75">
      <c r="A201" s="54" t="s">
        <v>42</v>
      </c>
      <c r="B201" s="57">
        <v>244</v>
      </c>
      <c r="C201" s="57">
        <v>346</v>
      </c>
      <c r="D201" s="5">
        <f t="shared" si="7"/>
        <v>0</v>
      </c>
      <c r="E201" s="2">
        <f t="shared" si="8"/>
        <v>0</v>
      </c>
      <c r="F201" s="2"/>
    </row>
    <row r="202" spans="1:6" ht="112.5">
      <c r="A202" s="54" t="s">
        <v>43</v>
      </c>
      <c r="B202" s="57">
        <v>244</v>
      </c>
      <c r="C202" s="57">
        <v>349</v>
      </c>
      <c r="D202" s="5">
        <f t="shared" si="7"/>
        <v>0</v>
      </c>
      <c r="E202" s="2">
        <f t="shared" si="8"/>
        <v>0</v>
      </c>
      <c r="F202" s="2"/>
    </row>
  </sheetData>
  <mergeCells count="35">
    <mergeCell ref="A180:A181"/>
    <mergeCell ref="A183:A184"/>
    <mergeCell ref="A115:F115"/>
    <mergeCell ref="A119:F119"/>
    <mergeCell ref="A138:A139"/>
    <mergeCell ref="A141:A142"/>
    <mergeCell ref="A161:F161"/>
    <mergeCell ref="B111:C111"/>
    <mergeCell ref="E111:F111"/>
    <mergeCell ref="B112:C112"/>
    <mergeCell ref="E112:F112"/>
    <mergeCell ref="A114:B114"/>
    <mergeCell ref="A35:A36"/>
    <mergeCell ref="A41:A42"/>
    <mergeCell ref="A52:A53"/>
    <mergeCell ref="A55:A59"/>
    <mergeCell ref="A64:A65"/>
    <mergeCell ref="B109:C109"/>
    <mergeCell ref="E109:F109"/>
    <mergeCell ref="A70:A72"/>
    <mergeCell ref="A77:A81"/>
    <mergeCell ref="A83:A84"/>
    <mergeCell ref="B105:C105"/>
    <mergeCell ref="E105:F105"/>
    <mergeCell ref="B108:C108"/>
    <mergeCell ref="E108:F108"/>
    <mergeCell ref="B106:C106"/>
    <mergeCell ref="E106:F106"/>
    <mergeCell ref="A1:F1"/>
    <mergeCell ref="A2:F2"/>
    <mergeCell ref="A5:A6"/>
    <mergeCell ref="B5:B6"/>
    <mergeCell ref="C5:C6"/>
    <mergeCell ref="D5:D6"/>
    <mergeCell ref="E5:F5"/>
  </mergeCells>
  <pageMargins left="1.3779527559055118" right="0.39370078740157483" top="0.98425196850393704" bottom="0.78740157480314965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7"/>
  <sheetViews>
    <sheetView zoomScaleNormal="100" workbookViewId="0">
      <selection activeCell="A81" sqref="A81"/>
    </sheetView>
  </sheetViews>
  <sheetFormatPr defaultColWidth="8.85546875" defaultRowHeight="15"/>
  <cols>
    <col min="1" max="1" width="24.7109375" style="7" customWidth="1"/>
    <col min="2" max="2" width="15.28515625" style="7" customWidth="1"/>
    <col min="3" max="3" width="14" style="7" customWidth="1"/>
    <col min="4" max="6" width="18.5703125" style="7" customWidth="1"/>
    <col min="7" max="16384" width="8.85546875" style="7"/>
  </cols>
  <sheetData>
    <row r="1" spans="1:6" ht="18.75">
      <c r="A1" s="150" t="s">
        <v>263</v>
      </c>
      <c r="B1" s="150"/>
      <c r="C1" s="150"/>
      <c r="D1" s="150"/>
      <c r="E1" s="150"/>
      <c r="F1" s="150"/>
    </row>
    <row r="2" spans="1:6" ht="18.75">
      <c r="A2" s="150" t="s">
        <v>69</v>
      </c>
      <c r="B2" s="150"/>
      <c r="C2" s="150"/>
      <c r="D2" s="150"/>
      <c r="E2" s="150"/>
      <c r="F2" s="150"/>
    </row>
    <row r="3" spans="1:6">
      <c r="A3" s="30"/>
    </row>
    <row r="4" spans="1:6" ht="19.5" thickBot="1">
      <c r="A4" s="6"/>
      <c r="F4" s="6" t="s">
        <v>51</v>
      </c>
    </row>
    <row r="5" spans="1:6" ht="52.9" customHeight="1">
      <c r="A5" s="153" t="s">
        <v>0</v>
      </c>
      <c r="B5" s="148" t="s">
        <v>45</v>
      </c>
      <c r="C5" s="155" t="s">
        <v>46</v>
      </c>
      <c r="D5" s="148" t="s">
        <v>1</v>
      </c>
      <c r="E5" s="148" t="s">
        <v>197</v>
      </c>
      <c r="F5" s="168"/>
    </row>
    <row r="6" spans="1:6" ht="15.75">
      <c r="A6" s="170"/>
      <c r="B6" s="169"/>
      <c r="C6" s="171"/>
      <c r="D6" s="169"/>
      <c r="E6" s="172" t="s">
        <v>6</v>
      </c>
      <c r="F6" s="173"/>
    </row>
    <row r="7" spans="1:6" ht="221.25" thickBot="1">
      <c r="A7" s="154"/>
      <c r="B7" s="149"/>
      <c r="C7" s="156"/>
      <c r="D7" s="149"/>
      <c r="E7" s="118" t="s">
        <v>198</v>
      </c>
      <c r="F7" s="38" t="s">
        <v>199</v>
      </c>
    </row>
    <row r="8" spans="1:6" ht="15.7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</row>
    <row r="9" spans="1:6" ht="18.75">
      <c r="A9" s="116" t="s">
        <v>184</v>
      </c>
      <c r="B9" s="120" t="s">
        <v>5</v>
      </c>
      <c r="C9" s="120" t="s">
        <v>5</v>
      </c>
      <c r="D9" s="5">
        <f>E9+F9</f>
        <v>0</v>
      </c>
      <c r="E9" s="2"/>
      <c r="F9" s="4"/>
    </row>
    <row r="10" spans="1:6" ht="18.75">
      <c r="A10" s="116" t="s">
        <v>7</v>
      </c>
      <c r="B10" s="120" t="s">
        <v>5</v>
      </c>
      <c r="C10" s="120">
        <v>900</v>
      </c>
      <c r="D10" s="5">
        <f>E10+F10</f>
        <v>0</v>
      </c>
      <c r="E10" s="2">
        <f>E13+E41+E55+E83</f>
        <v>0</v>
      </c>
      <c r="F10" s="4">
        <f>F13+F41+F55+F83</f>
        <v>0</v>
      </c>
    </row>
    <row r="11" spans="1:6" ht="18.75">
      <c r="A11" s="116" t="s">
        <v>6</v>
      </c>
      <c r="B11" s="120"/>
      <c r="C11" s="120"/>
      <c r="D11" s="5"/>
      <c r="E11" s="2"/>
      <c r="F11" s="4"/>
    </row>
    <row r="12" spans="1:6" ht="33.6" customHeight="1">
      <c r="A12" s="165" t="s">
        <v>200</v>
      </c>
      <c r="B12" s="166"/>
      <c r="C12" s="166"/>
      <c r="D12" s="166"/>
      <c r="E12" s="166"/>
      <c r="F12" s="167"/>
    </row>
    <row r="13" spans="1:6" ht="18.75">
      <c r="A13" s="116" t="s">
        <v>8</v>
      </c>
      <c r="B13" s="120" t="s">
        <v>5</v>
      </c>
      <c r="C13" s="120">
        <v>200</v>
      </c>
      <c r="D13" s="5">
        <f t="shared" ref="D13:D45" si="0">E13+F13</f>
        <v>0</v>
      </c>
      <c r="E13" s="2">
        <f>E15+E18+E37</f>
        <v>0</v>
      </c>
      <c r="F13" s="4">
        <f>F15+F18+F37</f>
        <v>0</v>
      </c>
    </row>
    <row r="14" spans="1:6" ht="14.45" customHeight="1">
      <c r="A14" s="116" t="s">
        <v>9</v>
      </c>
      <c r="B14" s="120"/>
      <c r="C14" s="120"/>
      <c r="D14" s="5"/>
      <c r="E14" s="2"/>
      <c r="F14" s="4"/>
    </row>
    <row r="15" spans="1:6" ht="75">
      <c r="A15" s="116" t="s">
        <v>10</v>
      </c>
      <c r="B15" s="120" t="s">
        <v>5</v>
      </c>
      <c r="C15" s="120">
        <v>210</v>
      </c>
      <c r="D15" s="5">
        <f t="shared" si="0"/>
        <v>0</v>
      </c>
      <c r="E15" s="2">
        <f>E17</f>
        <v>0</v>
      </c>
      <c r="F15" s="4">
        <f>F17</f>
        <v>0</v>
      </c>
    </row>
    <row r="16" spans="1:6" ht="18.75">
      <c r="A16" s="116" t="s">
        <v>9</v>
      </c>
      <c r="B16" s="120"/>
      <c r="C16" s="120"/>
      <c r="D16" s="5"/>
      <c r="E16" s="2"/>
      <c r="F16" s="4"/>
    </row>
    <row r="17" spans="1:6" ht="93.75">
      <c r="A17" s="116" t="s">
        <v>201</v>
      </c>
      <c r="B17" s="120">
        <v>244</v>
      </c>
      <c r="C17" s="120">
        <v>214</v>
      </c>
      <c r="D17" s="5">
        <f>E17+F17</f>
        <v>0</v>
      </c>
      <c r="E17" s="2">
        <f>'иные субсидии 2020 год '!E124</f>
        <v>0</v>
      </c>
      <c r="F17" s="4"/>
    </row>
    <row r="18" spans="1:6" ht="37.5">
      <c r="A18" s="116" t="s">
        <v>14</v>
      </c>
      <c r="B18" s="120" t="s">
        <v>5</v>
      </c>
      <c r="C18" s="120">
        <v>220</v>
      </c>
      <c r="D18" s="5">
        <f t="shared" si="0"/>
        <v>0</v>
      </c>
      <c r="E18" s="2">
        <f>E20+E21+E22+E29+E30+E33+E36</f>
        <v>0</v>
      </c>
      <c r="F18" s="4">
        <f>F20+F21+F22+F29+F30+F33+F36</f>
        <v>0</v>
      </c>
    </row>
    <row r="19" spans="1:6" ht="18.75">
      <c r="A19" s="116" t="s">
        <v>9</v>
      </c>
      <c r="B19" s="120"/>
      <c r="C19" s="120"/>
      <c r="D19" s="5"/>
      <c r="E19" s="2"/>
      <c r="F19" s="4"/>
    </row>
    <row r="20" spans="1:6" ht="18.75">
      <c r="A20" s="116" t="s">
        <v>15</v>
      </c>
      <c r="B20" s="120">
        <v>244</v>
      </c>
      <c r="C20" s="120">
        <v>221</v>
      </c>
      <c r="D20" s="5">
        <f t="shared" si="0"/>
        <v>0</v>
      </c>
      <c r="E20" s="2">
        <f>'иные субсидии 2020 год '!E127</f>
        <v>0</v>
      </c>
      <c r="F20" s="4"/>
    </row>
    <row r="21" spans="1:6" ht="37.5">
      <c r="A21" s="116" t="s">
        <v>16</v>
      </c>
      <c r="B21" s="120">
        <v>244</v>
      </c>
      <c r="C21" s="120">
        <v>222</v>
      </c>
      <c r="D21" s="5">
        <f t="shared" si="0"/>
        <v>0</v>
      </c>
      <c r="E21" s="2">
        <f>'иные субсидии 2020 год '!E128</f>
        <v>0</v>
      </c>
      <c r="F21" s="4"/>
    </row>
    <row r="22" spans="1:6" ht="37.5">
      <c r="A22" s="116" t="s">
        <v>17</v>
      </c>
      <c r="B22" s="120" t="s">
        <v>5</v>
      </c>
      <c r="C22" s="120">
        <v>223</v>
      </c>
      <c r="D22" s="5">
        <f t="shared" si="0"/>
        <v>0</v>
      </c>
      <c r="E22" s="2">
        <f>E24+E25+E26+E27+E28</f>
        <v>0</v>
      </c>
      <c r="F22" s="4">
        <f>F24+F25+F26+F27+F28</f>
        <v>0</v>
      </c>
    </row>
    <row r="23" spans="1:6" ht="18.75">
      <c r="A23" s="116" t="s">
        <v>6</v>
      </c>
      <c r="B23" s="120"/>
      <c r="C23" s="120"/>
      <c r="D23" s="5"/>
      <c r="E23" s="2"/>
      <c r="F23" s="4"/>
    </row>
    <row r="24" spans="1:6" ht="56.25">
      <c r="A24" s="116" t="s">
        <v>18</v>
      </c>
      <c r="B24" s="120">
        <v>244</v>
      </c>
      <c r="C24" s="120">
        <v>223</v>
      </c>
      <c r="D24" s="5">
        <f t="shared" si="0"/>
        <v>0</v>
      </c>
      <c r="E24" s="2">
        <f>'иные субсидии 2020 год '!E131</f>
        <v>0</v>
      </c>
      <c r="F24" s="4"/>
    </row>
    <row r="25" spans="1:6" ht="37.5">
      <c r="A25" s="116" t="s">
        <v>19</v>
      </c>
      <c r="B25" s="120">
        <v>244</v>
      </c>
      <c r="C25" s="120">
        <v>223</v>
      </c>
      <c r="D25" s="5">
        <f t="shared" si="0"/>
        <v>0</v>
      </c>
      <c r="E25" s="2">
        <f>'иные субсидии 2020 год '!E132</f>
        <v>0</v>
      </c>
      <c r="F25" s="4"/>
    </row>
    <row r="26" spans="1:6" ht="129" customHeight="1">
      <c r="A26" s="116" t="s">
        <v>20</v>
      </c>
      <c r="B26" s="120">
        <v>244</v>
      </c>
      <c r="C26" s="120">
        <v>223</v>
      </c>
      <c r="D26" s="5">
        <f t="shared" si="0"/>
        <v>0</v>
      </c>
      <c r="E26" s="2">
        <f>'иные субсидии 2020 год '!E133</f>
        <v>0</v>
      </c>
      <c r="F26" s="4"/>
    </row>
    <row r="27" spans="1:6" ht="75">
      <c r="A27" s="116" t="s">
        <v>21</v>
      </c>
      <c r="B27" s="120">
        <v>244</v>
      </c>
      <c r="C27" s="120">
        <v>223</v>
      </c>
      <c r="D27" s="5">
        <f t="shared" si="0"/>
        <v>0</v>
      </c>
      <c r="E27" s="2">
        <f>'иные субсидии 2020 год '!E134</f>
        <v>0</v>
      </c>
      <c r="F27" s="4"/>
    </row>
    <row r="28" spans="1:6" ht="56.25">
      <c r="A28" s="116" t="s">
        <v>22</v>
      </c>
      <c r="B28" s="120">
        <v>244</v>
      </c>
      <c r="C28" s="120">
        <v>223</v>
      </c>
      <c r="D28" s="5">
        <f t="shared" si="0"/>
        <v>0</v>
      </c>
      <c r="E28" s="2">
        <f>'иные субсидии 2020 год '!E135</f>
        <v>0</v>
      </c>
      <c r="F28" s="4"/>
    </row>
    <row r="29" spans="1:6" ht="168.75">
      <c r="A29" s="116" t="s">
        <v>23</v>
      </c>
      <c r="B29" s="120">
        <v>244</v>
      </c>
      <c r="C29" s="120">
        <v>224</v>
      </c>
      <c r="D29" s="5">
        <f t="shared" si="0"/>
        <v>0</v>
      </c>
      <c r="E29" s="2">
        <f>'иные субсидии 2020 год '!E136</f>
        <v>0</v>
      </c>
      <c r="F29" s="4"/>
    </row>
    <row r="30" spans="1:6" ht="56.25">
      <c r="A30" s="116" t="s">
        <v>24</v>
      </c>
      <c r="B30" s="120" t="s">
        <v>5</v>
      </c>
      <c r="C30" s="120">
        <v>225</v>
      </c>
      <c r="D30" s="2">
        <f>D31+D32</f>
        <v>0</v>
      </c>
      <c r="E30" s="2">
        <f>E31+E32</f>
        <v>0</v>
      </c>
      <c r="F30" s="4">
        <f>F31+F32</f>
        <v>0</v>
      </c>
    </row>
    <row r="31" spans="1:6" ht="18.75">
      <c r="A31" s="151" t="s">
        <v>6</v>
      </c>
      <c r="B31" s="120">
        <v>243</v>
      </c>
      <c r="C31" s="120">
        <v>225</v>
      </c>
      <c r="D31" s="5">
        <f t="shared" si="0"/>
        <v>0</v>
      </c>
      <c r="E31" s="2">
        <f>'иные субсидии 2020 год '!E138</f>
        <v>0</v>
      </c>
      <c r="F31" s="4"/>
    </row>
    <row r="32" spans="1:6" ht="18.75">
      <c r="A32" s="151"/>
      <c r="B32" s="120">
        <v>244</v>
      </c>
      <c r="C32" s="120">
        <v>225</v>
      </c>
      <c r="D32" s="5">
        <f t="shared" si="0"/>
        <v>0</v>
      </c>
      <c r="E32" s="2">
        <f>'иные субсидии 2020 год '!E139</f>
        <v>0</v>
      </c>
      <c r="F32" s="4"/>
    </row>
    <row r="33" spans="1:6" ht="37.5">
      <c r="A33" s="116" t="s">
        <v>58</v>
      </c>
      <c r="B33" s="120" t="s">
        <v>5</v>
      </c>
      <c r="C33" s="120">
        <v>226</v>
      </c>
      <c r="D33" s="5">
        <f t="shared" si="0"/>
        <v>0</v>
      </c>
      <c r="E33" s="2">
        <f>E34+E35</f>
        <v>0</v>
      </c>
      <c r="F33" s="4">
        <f>F34+F35</f>
        <v>0</v>
      </c>
    </row>
    <row r="34" spans="1:6" ht="18.75">
      <c r="A34" s="151" t="s">
        <v>6</v>
      </c>
      <c r="B34" s="120">
        <v>243</v>
      </c>
      <c r="C34" s="120">
        <v>226</v>
      </c>
      <c r="D34" s="5">
        <f t="shared" si="0"/>
        <v>0</v>
      </c>
      <c r="E34" s="2">
        <f>'иные субсидии 2020 год '!E141</f>
        <v>0</v>
      </c>
      <c r="F34" s="4"/>
    </row>
    <row r="35" spans="1:6" ht="18.75">
      <c r="A35" s="151"/>
      <c r="B35" s="120">
        <v>244</v>
      </c>
      <c r="C35" s="120">
        <v>226</v>
      </c>
      <c r="D35" s="5">
        <f t="shared" si="0"/>
        <v>0</v>
      </c>
      <c r="E35" s="2">
        <f>'иные субсидии 2020 год '!E142</f>
        <v>0</v>
      </c>
      <c r="F35" s="4"/>
    </row>
    <row r="36" spans="1:6" ht="18.75">
      <c r="A36" s="116" t="s">
        <v>25</v>
      </c>
      <c r="B36" s="120">
        <v>244</v>
      </c>
      <c r="C36" s="120">
        <v>227</v>
      </c>
      <c r="D36" s="5">
        <f t="shared" si="0"/>
        <v>0</v>
      </c>
      <c r="E36" s="2">
        <f>'иные субсидии 2020 год '!E143</f>
        <v>0</v>
      </c>
      <c r="F36" s="4"/>
    </row>
    <row r="37" spans="1:6" ht="18.75">
      <c r="A37" s="116" t="s">
        <v>30</v>
      </c>
      <c r="B37" s="120" t="s">
        <v>5</v>
      </c>
      <c r="C37" s="120">
        <v>290</v>
      </c>
      <c r="D37" s="5">
        <f t="shared" si="0"/>
        <v>0</v>
      </c>
      <c r="E37" s="2">
        <f>E39+E40</f>
        <v>0</v>
      </c>
      <c r="F37" s="4">
        <f>F39+F40</f>
        <v>0</v>
      </c>
    </row>
    <row r="38" spans="1:6" ht="18.75">
      <c r="A38" s="116" t="s">
        <v>9</v>
      </c>
      <c r="B38" s="120"/>
      <c r="C38" s="120"/>
      <c r="D38" s="5">
        <f t="shared" si="0"/>
        <v>0</v>
      </c>
      <c r="E38" s="2"/>
      <c r="F38" s="4"/>
    </row>
    <row r="39" spans="1:6" ht="56.25">
      <c r="A39" s="116" t="s">
        <v>34</v>
      </c>
      <c r="B39" s="120">
        <v>244</v>
      </c>
      <c r="C39" s="120">
        <v>296</v>
      </c>
      <c r="D39" s="5">
        <f t="shared" si="0"/>
        <v>0</v>
      </c>
      <c r="E39" s="2">
        <f>'иные субсидии 2020 год '!E146</f>
        <v>0</v>
      </c>
      <c r="F39" s="4"/>
    </row>
    <row r="40" spans="1:6" ht="56.25">
      <c r="A40" s="116" t="s">
        <v>35</v>
      </c>
      <c r="B40" s="120">
        <v>244</v>
      </c>
      <c r="C40" s="120">
        <v>297</v>
      </c>
      <c r="D40" s="5">
        <f t="shared" si="0"/>
        <v>0</v>
      </c>
      <c r="E40" s="2">
        <f>'иные субсидии 2020 год '!E147</f>
        <v>0</v>
      </c>
      <c r="F40" s="4"/>
    </row>
    <row r="41" spans="1:6" ht="56.25">
      <c r="A41" s="116" t="s">
        <v>59</v>
      </c>
      <c r="B41" s="120" t="s">
        <v>5</v>
      </c>
      <c r="C41" s="120">
        <v>300</v>
      </c>
      <c r="D41" s="5">
        <f t="shared" si="0"/>
        <v>0</v>
      </c>
      <c r="E41" s="2">
        <f>E43+E45+E44</f>
        <v>0</v>
      </c>
      <c r="F41" s="4">
        <f>F43+F45+F44</f>
        <v>0</v>
      </c>
    </row>
    <row r="42" spans="1:6" ht="18.75">
      <c r="A42" s="116" t="s">
        <v>9</v>
      </c>
      <c r="B42" s="120"/>
      <c r="C42" s="120"/>
      <c r="D42" s="5"/>
      <c r="E42" s="2"/>
      <c r="F42" s="4"/>
    </row>
    <row r="43" spans="1:6" ht="14.45" customHeight="1">
      <c r="A43" s="116" t="s">
        <v>36</v>
      </c>
      <c r="B43" s="120">
        <v>244</v>
      </c>
      <c r="C43" s="120">
        <v>310</v>
      </c>
      <c r="D43" s="5">
        <f t="shared" si="0"/>
        <v>0</v>
      </c>
      <c r="E43" s="2">
        <f>'иные субсидии 2020 год '!E150</f>
        <v>0</v>
      </c>
      <c r="F43" s="4"/>
    </row>
    <row r="44" spans="1:6" ht="75">
      <c r="A44" s="116" t="s">
        <v>68</v>
      </c>
      <c r="B44" s="120">
        <v>244</v>
      </c>
      <c r="C44" s="120">
        <v>320</v>
      </c>
      <c r="D44" s="5">
        <f t="shared" si="0"/>
        <v>0</v>
      </c>
      <c r="E44" s="2">
        <f>'иные субсидии 2020 год '!E151</f>
        <v>0</v>
      </c>
      <c r="F44" s="4"/>
    </row>
    <row r="45" spans="1:6" ht="75">
      <c r="A45" s="116" t="s">
        <v>60</v>
      </c>
      <c r="B45" s="120" t="s">
        <v>5</v>
      </c>
      <c r="C45" s="120">
        <v>340</v>
      </c>
      <c r="D45" s="5">
        <f t="shared" si="0"/>
        <v>0</v>
      </c>
      <c r="E45" s="2">
        <f>E47+E48+E49+E50+E51+E52+E53</f>
        <v>0</v>
      </c>
      <c r="F45" s="4">
        <f>F47+F48+F49+F50+F51+F52+F53</f>
        <v>0</v>
      </c>
    </row>
    <row r="46" spans="1:6" ht="18.75">
      <c r="A46" s="116" t="s">
        <v>6</v>
      </c>
      <c r="B46" s="120"/>
      <c r="C46" s="120"/>
      <c r="D46" s="5"/>
      <c r="E46" s="2"/>
      <c r="F46" s="4"/>
    </row>
    <row r="47" spans="1:6" ht="131.25">
      <c r="A47" s="116" t="s">
        <v>37</v>
      </c>
      <c r="B47" s="120">
        <v>244</v>
      </c>
      <c r="C47" s="120">
        <v>341</v>
      </c>
      <c r="D47" s="5">
        <f t="shared" ref="D47:D53" si="1">E47+F47</f>
        <v>0</v>
      </c>
      <c r="E47" s="2">
        <f>'иные субсидии 2020 год '!E154</f>
        <v>0</v>
      </c>
      <c r="F47" s="4"/>
    </row>
    <row r="48" spans="1:6" ht="56.25">
      <c r="A48" s="116" t="s">
        <v>38</v>
      </c>
      <c r="B48" s="120">
        <v>244</v>
      </c>
      <c r="C48" s="120">
        <v>342</v>
      </c>
      <c r="D48" s="5">
        <f t="shared" si="1"/>
        <v>0</v>
      </c>
      <c r="E48" s="2">
        <f>'иные субсидии 2020 год '!E155</f>
        <v>0</v>
      </c>
      <c r="F48" s="4"/>
    </row>
    <row r="49" spans="1:6" ht="75">
      <c r="A49" s="116" t="s">
        <v>39</v>
      </c>
      <c r="B49" s="120">
        <v>244</v>
      </c>
      <c r="C49" s="120">
        <v>343</v>
      </c>
      <c r="D49" s="5">
        <f t="shared" si="1"/>
        <v>0</v>
      </c>
      <c r="E49" s="2">
        <f>'иные субсидии 2020 год '!E156</f>
        <v>0</v>
      </c>
      <c r="F49" s="4"/>
    </row>
    <row r="50" spans="1:6" ht="75">
      <c r="A50" s="116" t="s">
        <v>40</v>
      </c>
      <c r="B50" s="120">
        <v>244</v>
      </c>
      <c r="C50" s="120">
        <v>344</v>
      </c>
      <c r="D50" s="5">
        <f t="shared" si="1"/>
        <v>0</v>
      </c>
      <c r="E50" s="2">
        <f>'иные субсидии 2020 год '!E157</f>
        <v>0</v>
      </c>
      <c r="F50" s="4"/>
    </row>
    <row r="51" spans="1:6" ht="56.25">
      <c r="A51" s="116" t="s">
        <v>41</v>
      </c>
      <c r="B51" s="120">
        <v>244</v>
      </c>
      <c r="C51" s="120">
        <v>345</v>
      </c>
      <c r="D51" s="5">
        <f t="shared" si="1"/>
        <v>0</v>
      </c>
      <c r="E51" s="2">
        <f>'иные субсидии 2020 год '!E158</f>
        <v>0</v>
      </c>
      <c r="F51" s="4"/>
    </row>
    <row r="52" spans="1:6" ht="75">
      <c r="A52" s="116" t="s">
        <v>42</v>
      </c>
      <c r="B52" s="120">
        <v>244</v>
      </c>
      <c r="C52" s="120">
        <v>346</v>
      </c>
      <c r="D52" s="5">
        <f t="shared" si="1"/>
        <v>0</v>
      </c>
      <c r="E52" s="2">
        <f>'иные субсидии 2020 год '!E159</f>
        <v>0</v>
      </c>
      <c r="F52" s="4"/>
    </row>
    <row r="53" spans="1:6" ht="112.5">
      <c r="A53" s="116" t="s">
        <v>43</v>
      </c>
      <c r="B53" s="120">
        <v>244</v>
      </c>
      <c r="C53" s="120">
        <v>349</v>
      </c>
      <c r="D53" s="5">
        <f t="shared" si="1"/>
        <v>0</v>
      </c>
      <c r="E53" s="2">
        <f>'иные субсидии 2020 год '!E160</f>
        <v>0</v>
      </c>
      <c r="F53" s="4"/>
    </row>
    <row r="54" spans="1:6" ht="32.450000000000003" customHeight="1">
      <c r="A54" s="165" t="s">
        <v>202</v>
      </c>
      <c r="B54" s="166"/>
      <c r="C54" s="166"/>
      <c r="D54" s="166"/>
      <c r="E54" s="166"/>
      <c r="F54" s="167"/>
    </row>
    <row r="55" spans="1:6" ht="18.75">
      <c r="A55" s="116" t="s">
        <v>8</v>
      </c>
      <c r="B55" s="120" t="s">
        <v>5</v>
      </c>
      <c r="C55" s="120">
        <v>200</v>
      </c>
      <c r="D55" s="5">
        <f>E55+F55</f>
        <v>0</v>
      </c>
      <c r="E55" s="2">
        <f>E57+E60+E79</f>
        <v>0</v>
      </c>
      <c r="F55" s="4">
        <f>F57+F60+F79</f>
        <v>0</v>
      </c>
    </row>
    <row r="56" spans="1:6" ht="18.75">
      <c r="A56" s="116" t="s">
        <v>9</v>
      </c>
      <c r="B56" s="120"/>
      <c r="C56" s="120"/>
      <c r="D56" s="5"/>
      <c r="E56" s="2"/>
      <c r="F56" s="4"/>
    </row>
    <row r="57" spans="1:6" ht="75">
      <c r="A57" s="116" t="s">
        <v>10</v>
      </c>
      <c r="B57" s="120" t="s">
        <v>5</v>
      </c>
      <c r="C57" s="120">
        <v>210</v>
      </c>
      <c r="D57" s="5">
        <f>E57+F57</f>
        <v>0</v>
      </c>
      <c r="E57" s="2">
        <f>E59</f>
        <v>0</v>
      </c>
      <c r="F57" s="4">
        <f>F59</f>
        <v>0</v>
      </c>
    </row>
    <row r="58" spans="1:6" ht="18.75">
      <c r="A58" s="116" t="s">
        <v>9</v>
      </c>
      <c r="B58" s="120"/>
      <c r="C58" s="120"/>
      <c r="D58" s="5"/>
      <c r="E58" s="2"/>
      <c r="F58" s="4"/>
    </row>
    <row r="59" spans="1:6" ht="93.75">
      <c r="A59" s="116" t="s">
        <v>201</v>
      </c>
      <c r="B59" s="120">
        <v>244</v>
      </c>
      <c r="C59" s="120">
        <v>214</v>
      </c>
      <c r="D59" s="5">
        <f>E59+F59</f>
        <v>0</v>
      </c>
      <c r="E59" s="2">
        <f>'иные субсидии 2020 год '!E166</f>
        <v>0</v>
      </c>
      <c r="F59" s="4"/>
    </row>
    <row r="60" spans="1:6" ht="37.5">
      <c r="A60" s="116" t="s">
        <v>14</v>
      </c>
      <c r="B60" s="120" t="s">
        <v>5</v>
      </c>
      <c r="C60" s="120">
        <v>220</v>
      </c>
      <c r="D60" s="5">
        <f>E60+F60</f>
        <v>0</v>
      </c>
      <c r="E60" s="2">
        <f>E62+E63+E64+E71+E72+E75+E78</f>
        <v>0</v>
      </c>
      <c r="F60" s="4">
        <f>F62+F63+F64+F71+F72+F75+F78</f>
        <v>0</v>
      </c>
    </row>
    <row r="61" spans="1:6" ht="18.75">
      <c r="A61" s="116" t="s">
        <v>9</v>
      </c>
      <c r="B61" s="120"/>
      <c r="C61" s="120"/>
      <c r="D61" s="5"/>
      <c r="E61" s="2"/>
      <c r="F61" s="4"/>
    </row>
    <row r="62" spans="1:6" ht="18.75">
      <c r="A62" s="116" t="s">
        <v>15</v>
      </c>
      <c r="B62" s="120">
        <v>244</v>
      </c>
      <c r="C62" s="120">
        <v>221</v>
      </c>
      <c r="D62" s="5">
        <f>E62+F62</f>
        <v>0</v>
      </c>
      <c r="E62" s="2">
        <f>'иные субсидии 2020 год '!E169</f>
        <v>0</v>
      </c>
      <c r="F62" s="4"/>
    </row>
    <row r="63" spans="1:6" ht="51" customHeight="1">
      <c r="A63" s="116" t="s">
        <v>16</v>
      </c>
      <c r="B63" s="120">
        <v>244</v>
      </c>
      <c r="C63" s="120">
        <v>222</v>
      </c>
      <c r="D63" s="5">
        <f>E63+F63</f>
        <v>0</v>
      </c>
      <c r="E63" s="2">
        <f>'иные субсидии 2020 год '!E170</f>
        <v>0</v>
      </c>
      <c r="F63" s="4"/>
    </row>
    <row r="64" spans="1:6" ht="37.5">
      <c r="A64" s="116" t="s">
        <v>17</v>
      </c>
      <c r="B64" s="120" t="s">
        <v>5</v>
      </c>
      <c r="C64" s="120">
        <v>223</v>
      </c>
      <c r="D64" s="5">
        <f>E64+F64</f>
        <v>0</v>
      </c>
      <c r="E64" s="2">
        <f>E66+E67+E68+E69+E70</f>
        <v>0</v>
      </c>
      <c r="F64" s="4">
        <f>F66+F67+F68+F69+F70</f>
        <v>0</v>
      </c>
    </row>
    <row r="65" spans="1:6" ht="18.75">
      <c r="A65" s="116" t="s">
        <v>6</v>
      </c>
      <c r="B65" s="120"/>
      <c r="C65" s="120"/>
      <c r="D65" s="5"/>
      <c r="E65" s="2"/>
      <c r="F65" s="4"/>
    </row>
    <row r="66" spans="1:6" ht="68.45" customHeight="1">
      <c r="A66" s="116" t="s">
        <v>18</v>
      </c>
      <c r="B66" s="120">
        <v>244</v>
      </c>
      <c r="C66" s="120">
        <v>223</v>
      </c>
      <c r="D66" s="5">
        <f t="shared" ref="D66:D71" si="2">E66+F66</f>
        <v>0</v>
      </c>
      <c r="E66" s="2">
        <f>'иные субсидии 2020 год '!E173</f>
        <v>0</v>
      </c>
      <c r="F66" s="4"/>
    </row>
    <row r="67" spans="1:6" ht="37.5">
      <c r="A67" s="116" t="s">
        <v>19</v>
      </c>
      <c r="B67" s="120">
        <v>244</v>
      </c>
      <c r="C67" s="120">
        <v>223</v>
      </c>
      <c r="D67" s="5">
        <f t="shared" si="2"/>
        <v>0</v>
      </c>
      <c r="E67" s="2">
        <f>'иные субсидии 2020 год '!E174</f>
        <v>0</v>
      </c>
      <c r="F67" s="4"/>
    </row>
    <row r="68" spans="1:6" ht="75">
      <c r="A68" s="116" t="s">
        <v>20</v>
      </c>
      <c r="B68" s="120">
        <v>244</v>
      </c>
      <c r="C68" s="120">
        <v>223</v>
      </c>
      <c r="D68" s="5">
        <f t="shared" si="2"/>
        <v>0</v>
      </c>
      <c r="E68" s="2">
        <f>'иные субсидии 2020 год '!E175</f>
        <v>0</v>
      </c>
      <c r="F68" s="4"/>
    </row>
    <row r="69" spans="1:6" ht="75">
      <c r="A69" s="116" t="s">
        <v>21</v>
      </c>
      <c r="B69" s="120">
        <v>244</v>
      </c>
      <c r="C69" s="120">
        <v>223</v>
      </c>
      <c r="D69" s="5">
        <f t="shared" si="2"/>
        <v>0</v>
      </c>
      <c r="E69" s="2">
        <f>'иные субсидии 2020 год '!E176</f>
        <v>0</v>
      </c>
      <c r="F69" s="4"/>
    </row>
    <row r="70" spans="1:6" ht="56.25">
      <c r="A70" s="116" t="s">
        <v>22</v>
      </c>
      <c r="B70" s="120">
        <v>244</v>
      </c>
      <c r="C70" s="120">
        <v>223</v>
      </c>
      <c r="D70" s="5">
        <f t="shared" si="2"/>
        <v>0</v>
      </c>
      <c r="E70" s="2">
        <f>'иные субсидии 2020 год '!E177</f>
        <v>0</v>
      </c>
      <c r="F70" s="4"/>
    </row>
    <row r="71" spans="1:6" ht="168.75">
      <c r="A71" s="116" t="s">
        <v>23</v>
      </c>
      <c r="B71" s="120">
        <v>244</v>
      </c>
      <c r="C71" s="120">
        <v>224</v>
      </c>
      <c r="D71" s="5">
        <f t="shared" si="2"/>
        <v>0</v>
      </c>
      <c r="E71" s="2">
        <f>'иные субсидии 2020 год '!E178</f>
        <v>0</v>
      </c>
      <c r="F71" s="4"/>
    </row>
    <row r="72" spans="1:6" ht="56.25">
      <c r="A72" s="116" t="s">
        <v>24</v>
      </c>
      <c r="B72" s="120" t="s">
        <v>5</v>
      </c>
      <c r="C72" s="120">
        <v>225</v>
      </c>
      <c r="D72" s="2">
        <f>D73+D74</f>
        <v>0</v>
      </c>
      <c r="E72" s="2">
        <f>E73+E74</f>
        <v>0</v>
      </c>
      <c r="F72" s="4">
        <f>F73+F74</f>
        <v>0</v>
      </c>
    </row>
    <row r="73" spans="1:6" ht="18.75">
      <c r="A73" s="151" t="s">
        <v>6</v>
      </c>
      <c r="B73" s="120">
        <v>243</v>
      </c>
      <c r="C73" s="120">
        <v>225</v>
      </c>
      <c r="D73" s="5">
        <f t="shared" ref="D73:D83" si="3">E73+F73</f>
        <v>0</v>
      </c>
      <c r="E73" s="2">
        <f>'иные субсидии 2020 год '!E180</f>
        <v>0</v>
      </c>
      <c r="F73" s="4"/>
    </row>
    <row r="74" spans="1:6" ht="18.75">
      <c r="A74" s="151"/>
      <c r="B74" s="120">
        <v>244</v>
      </c>
      <c r="C74" s="120">
        <v>225</v>
      </c>
      <c r="D74" s="5">
        <f t="shared" si="3"/>
        <v>0</v>
      </c>
      <c r="E74" s="2">
        <f>'иные субсидии 2020 год '!E181</f>
        <v>0</v>
      </c>
      <c r="F74" s="4"/>
    </row>
    <row r="75" spans="1:6" ht="37.5">
      <c r="A75" s="116" t="s">
        <v>58</v>
      </c>
      <c r="B75" s="120" t="s">
        <v>5</v>
      </c>
      <c r="C75" s="120">
        <v>226</v>
      </c>
      <c r="D75" s="5">
        <f t="shared" si="3"/>
        <v>0</v>
      </c>
      <c r="E75" s="2">
        <f>E76+E77</f>
        <v>0</v>
      </c>
      <c r="F75" s="4">
        <f>F76+F77</f>
        <v>0</v>
      </c>
    </row>
    <row r="76" spans="1:6" ht="18.75">
      <c r="A76" s="151" t="s">
        <v>6</v>
      </c>
      <c r="B76" s="120">
        <v>243</v>
      </c>
      <c r="C76" s="120">
        <v>226</v>
      </c>
      <c r="D76" s="5">
        <f t="shared" si="3"/>
        <v>0</v>
      </c>
      <c r="E76" s="2">
        <f>'иные субсидии 2020 год '!E183</f>
        <v>0</v>
      </c>
      <c r="F76" s="4"/>
    </row>
    <row r="77" spans="1:6" ht="18.75">
      <c r="A77" s="151"/>
      <c r="B77" s="120">
        <v>244</v>
      </c>
      <c r="C77" s="120">
        <v>226</v>
      </c>
      <c r="D77" s="5">
        <f t="shared" si="3"/>
        <v>0</v>
      </c>
      <c r="E77" s="2">
        <f>'иные субсидии 2020 год '!E184</f>
        <v>0</v>
      </c>
      <c r="F77" s="4"/>
    </row>
    <row r="78" spans="1:6" ht="18.75">
      <c r="A78" s="116" t="s">
        <v>25</v>
      </c>
      <c r="B78" s="120">
        <v>244</v>
      </c>
      <c r="C78" s="120">
        <v>227</v>
      </c>
      <c r="D78" s="5">
        <f t="shared" si="3"/>
        <v>0</v>
      </c>
      <c r="E78" s="2">
        <f>'иные субсидии 2020 год '!E185</f>
        <v>0</v>
      </c>
      <c r="F78" s="4"/>
    </row>
    <row r="79" spans="1:6" ht="18.75">
      <c r="A79" s="116" t="s">
        <v>30</v>
      </c>
      <c r="B79" s="120" t="s">
        <v>5</v>
      </c>
      <c r="C79" s="120">
        <v>290</v>
      </c>
      <c r="D79" s="5">
        <f t="shared" si="3"/>
        <v>0</v>
      </c>
      <c r="E79" s="2">
        <f>E81+E82</f>
        <v>0</v>
      </c>
      <c r="F79" s="4">
        <f>F81+F82</f>
        <v>0</v>
      </c>
    </row>
    <row r="80" spans="1:6" ht="18.75">
      <c r="A80" s="116" t="s">
        <v>9</v>
      </c>
      <c r="B80" s="120"/>
      <c r="C80" s="120"/>
      <c r="D80" s="5">
        <f t="shared" si="3"/>
        <v>0</v>
      </c>
      <c r="E80" s="2"/>
      <c r="F80" s="4"/>
    </row>
    <row r="81" spans="1:6" ht="76.900000000000006" customHeight="1">
      <c r="A81" s="116" t="s">
        <v>34</v>
      </c>
      <c r="B81" s="120">
        <v>244</v>
      </c>
      <c r="C81" s="120">
        <v>296</v>
      </c>
      <c r="D81" s="5">
        <f t="shared" si="3"/>
        <v>0</v>
      </c>
      <c r="E81" s="2">
        <f>'иные субсидии 2020 год '!E188</f>
        <v>0</v>
      </c>
      <c r="F81" s="4"/>
    </row>
    <row r="82" spans="1:6" ht="70.150000000000006" customHeight="1">
      <c r="A82" s="116" t="s">
        <v>35</v>
      </c>
      <c r="B82" s="120">
        <v>244</v>
      </c>
      <c r="C82" s="120">
        <v>297</v>
      </c>
      <c r="D82" s="5">
        <f t="shared" si="3"/>
        <v>0</v>
      </c>
      <c r="E82" s="2">
        <f>'иные субсидии 2020 год '!E189</f>
        <v>0</v>
      </c>
      <c r="F82" s="4"/>
    </row>
    <row r="83" spans="1:6" ht="56.25">
      <c r="A83" s="116" t="s">
        <v>59</v>
      </c>
      <c r="B83" s="120" t="s">
        <v>5</v>
      </c>
      <c r="C83" s="120">
        <v>300</v>
      </c>
      <c r="D83" s="5">
        <f t="shared" si="3"/>
        <v>0</v>
      </c>
      <c r="E83" s="2">
        <f>E85+E87+E86</f>
        <v>0</v>
      </c>
      <c r="F83" s="4">
        <f>F85+F87+F86</f>
        <v>0</v>
      </c>
    </row>
    <row r="84" spans="1:6" ht="18.75">
      <c r="A84" s="116" t="s">
        <v>9</v>
      </c>
      <c r="B84" s="120"/>
      <c r="C84" s="120"/>
      <c r="D84" s="5"/>
      <c r="E84" s="2"/>
      <c r="F84" s="4"/>
    </row>
    <row r="85" spans="1:6" ht="56.25">
      <c r="A85" s="116" t="s">
        <v>36</v>
      </c>
      <c r="B85" s="120">
        <v>244</v>
      </c>
      <c r="C85" s="120">
        <v>310</v>
      </c>
      <c r="D85" s="5">
        <f>E85+F85</f>
        <v>0</v>
      </c>
      <c r="E85" s="2">
        <f>'иные субсидии 2020 год '!E192</f>
        <v>0</v>
      </c>
      <c r="F85" s="4"/>
    </row>
    <row r="86" spans="1:6" ht="75">
      <c r="A86" s="116" t="s">
        <v>68</v>
      </c>
      <c r="B86" s="120">
        <v>244</v>
      </c>
      <c r="C86" s="120">
        <v>320</v>
      </c>
      <c r="D86" s="5">
        <f>E86+F86</f>
        <v>0</v>
      </c>
      <c r="E86" s="2">
        <f>'иные субсидии 2020 год '!E193</f>
        <v>0</v>
      </c>
      <c r="F86" s="4"/>
    </row>
    <row r="87" spans="1:6" ht="75">
      <c r="A87" s="116" t="s">
        <v>60</v>
      </c>
      <c r="B87" s="120" t="s">
        <v>5</v>
      </c>
      <c r="C87" s="120">
        <v>340</v>
      </c>
      <c r="D87" s="5">
        <f>E87+F87</f>
        <v>0</v>
      </c>
      <c r="E87" s="2">
        <f>E89+E90+E91+E92+E93+E94+E95</f>
        <v>0</v>
      </c>
      <c r="F87" s="4">
        <f>F89+F90+F91+F92+F93+F94+F95</f>
        <v>0</v>
      </c>
    </row>
    <row r="88" spans="1:6" ht="18.75">
      <c r="A88" s="116" t="s">
        <v>6</v>
      </c>
      <c r="B88" s="120"/>
      <c r="C88" s="120"/>
      <c r="D88" s="5"/>
      <c r="E88" s="2"/>
      <c r="F88" s="4"/>
    </row>
    <row r="89" spans="1:6" ht="147" customHeight="1">
      <c r="A89" s="116" t="s">
        <v>37</v>
      </c>
      <c r="B89" s="120">
        <v>244</v>
      </c>
      <c r="C89" s="120">
        <v>341</v>
      </c>
      <c r="D89" s="5">
        <f t="shared" ref="D89:D95" si="4">E89+F89</f>
        <v>0</v>
      </c>
      <c r="E89" s="2">
        <f>'иные субсидии 2020 год '!E196</f>
        <v>0</v>
      </c>
      <c r="F89" s="4"/>
    </row>
    <row r="90" spans="1:6" ht="65.45" customHeight="1">
      <c r="A90" s="116" t="s">
        <v>38</v>
      </c>
      <c r="B90" s="120">
        <v>244</v>
      </c>
      <c r="C90" s="120">
        <v>342</v>
      </c>
      <c r="D90" s="5">
        <f t="shared" si="4"/>
        <v>0</v>
      </c>
      <c r="E90" s="2">
        <f>'иные субсидии 2020 год '!E197</f>
        <v>0</v>
      </c>
      <c r="F90" s="4"/>
    </row>
    <row r="91" spans="1:6" ht="87" customHeight="1">
      <c r="A91" s="116" t="s">
        <v>39</v>
      </c>
      <c r="B91" s="120">
        <v>244</v>
      </c>
      <c r="C91" s="120">
        <v>343</v>
      </c>
      <c r="D91" s="5">
        <f t="shared" si="4"/>
        <v>0</v>
      </c>
      <c r="E91" s="2">
        <f>'иные субсидии 2020 год '!E198</f>
        <v>0</v>
      </c>
      <c r="F91" s="4"/>
    </row>
    <row r="92" spans="1:6" ht="75">
      <c r="A92" s="116" t="s">
        <v>40</v>
      </c>
      <c r="B92" s="120">
        <v>244</v>
      </c>
      <c r="C92" s="120">
        <v>344</v>
      </c>
      <c r="D92" s="5">
        <f t="shared" si="4"/>
        <v>0</v>
      </c>
      <c r="E92" s="2">
        <f>'иные субсидии 2020 год '!E199</f>
        <v>0</v>
      </c>
      <c r="F92" s="4"/>
    </row>
    <row r="93" spans="1:6" ht="56.25">
      <c r="A93" s="116" t="s">
        <v>41</v>
      </c>
      <c r="B93" s="120">
        <v>244</v>
      </c>
      <c r="C93" s="120">
        <v>345</v>
      </c>
      <c r="D93" s="5">
        <f t="shared" si="4"/>
        <v>0</v>
      </c>
      <c r="E93" s="2">
        <f>'иные субсидии 2020 год '!E200</f>
        <v>0</v>
      </c>
      <c r="F93" s="4"/>
    </row>
    <row r="94" spans="1:6" ht="88.15" customHeight="1">
      <c r="A94" s="116" t="s">
        <v>42</v>
      </c>
      <c r="B94" s="120">
        <v>244</v>
      </c>
      <c r="C94" s="120">
        <v>346</v>
      </c>
      <c r="D94" s="5">
        <f t="shared" si="4"/>
        <v>0</v>
      </c>
      <c r="E94" s="2">
        <f>'иные субсидии 2020 год '!E201</f>
        <v>0</v>
      </c>
      <c r="F94" s="4"/>
    </row>
    <row r="95" spans="1:6" ht="113.25" thickBot="1">
      <c r="A95" s="32" t="s">
        <v>43</v>
      </c>
      <c r="B95" s="33">
        <v>244</v>
      </c>
      <c r="C95" s="33">
        <v>349</v>
      </c>
      <c r="D95" s="34">
        <f t="shared" si="4"/>
        <v>0</v>
      </c>
      <c r="E95" s="35">
        <f>'иные субсидии 2020 год '!E202</f>
        <v>0</v>
      </c>
      <c r="F95" s="100"/>
    </row>
    <row r="96" spans="1:6" ht="18.75">
      <c r="A96" s="15"/>
      <c r="B96" s="19"/>
      <c r="C96" s="19"/>
      <c r="D96" s="36"/>
      <c r="E96" s="36"/>
      <c r="F96" s="36"/>
    </row>
    <row r="97" spans="1:6">
      <c r="A97" s="11"/>
    </row>
    <row r="98" spans="1:6" ht="37.5">
      <c r="A98" s="29" t="s">
        <v>52</v>
      </c>
      <c r="B98" s="152"/>
      <c r="C98" s="152"/>
      <c r="D98" s="10"/>
      <c r="E98" s="152"/>
      <c r="F98" s="152"/>
    </row>
    <row r="99" spans="1:6" ht="18.75">
      <c r="A99" s="29"/>
      <c r="B99" s="159" t="s">
        <v>53</v>
      </c>
      <c r="C99" s="159"/>
      <c r="D99" s="10"/>
      <c r="E99" s="159" t="s">
        <v>54</v>
      </c>
      <c r="F99" s="159"/>
    </row>
    <row r="100" spans="1:6" ht="18.75">
      <c r="A100" s="29"/>
      <c r="B100" s="10"/>
      <c r="C100" s="10"/>
      <c r="D100" s="10"/>
      <c r="E100" s="10"/>
      <c r="F100" s="10"/>
    </row>
    <row r="101" spans="1:6" ht="37.5">
      <c r="A101" s="29" t="s">
        <v>55</v>
      </c>
      <c r="B101" s="152"/>
      <c r="C101" s="152"/>
      <c r="D101" s="10"/>
      <c r="E101" s="152"/>
      <c r="F101" s="152"/>
    </row>
    <row r="102" spans="1:6" ht="18.75">
      <c r="A102" s="29"/>
      <c r="B102" s="159" t="s">
        <v>53</v>
      </c>
      <c r="C102" s="159"/>
      <c r="D102" s="10"/>
      <c r="E102" s="159" t="s">
        <v>54</v>
      </c>
      <c r="F102" s="159"/>
    </row>
    <row r="103" spans="1:6" ht="18.75">
      <c r="A103" s="29"/>
      <c r="B103" s="117"/>
      <c r="C103" s="117"/>
      <c r="D103" s="10"/>
      <c r="E103" s="117"/>
      <c r="F103" s="117"/>
    </row>
    <row r="104" spans="1:6" ht="18.75">
      <c r="A104" s="29" t="s">
        <v>56</v>
      </c>
      <c r="B104" s="152"/>
      <c r="C104" s="152"/>
      <c r="D104" s="10"/>
      <c r="E104" s="152"/>
      <c r="F104" s="152"/>
    </row>
    <row r="105" spans="1:6" ht="18.75">
      <c r="A105" s="29"/>
      <c r="B105" s="159" t="s">
        <v>53</v>
      </c>
      <c r="C105" s="159"/>
      <c r="D105" s="10"/>
      <c r="E105" s="159" t="s">
        <v>54</v>
      </c>
      <c r="F105" s="159"/>
    </row>
    <row r="106" spans="1:6" ht="18.75">
      <c r="A106" s="29" t="s">
        <v>57</v>
      </c>
      <c r="B106" s="10"/>
      <c r="C106" s="10"/>
      <c r="D106" s="10"/>
      <c r="E106" s="10"/>
      <c r="F106" s="10"/>
    </row>
    <row r="107" spans="1:6" ht="18.75">
      <c r="A107" s="160" t="s">
        <v>44</v>
      </c>
      <c r="B107" s="160"/>
      <c r="C107" s="10"/>
      <c r="D107" s="10"/>
      <c r="E107" s="10"/>
      <c r="F107" s="10"/>
    </row>
  </sheetData>
  <mergeCells count="27">
    <mergeCell ref="A107:B107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  <mergeCell ref="A76:A77"/>
    <mergeCell ref="A1:F1"/>
    <mergeCell ref="A2:F2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4:F54"/>
    <mergeCell ref="A73:A74"/>
  </mergeCells>
  <pageMargins left="1.3779527559055118" right="0.39370078740157483" top="0.98425196850393704" bottom="0.78740157480314965" header="0.31496062992125984" footer="0.31496062992125984"/>
  <pageSetup paperSize="9" scale="75" firstPageNumber="12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6"/>
  <sheetViews>
    <sheetView view="pageBreakPreview" topLeftCell="A373" zoomScale="60" zoomScaleNormal="100" workbookViewId="0">
      <selection activeCell="I390" sqref="I390"/>
    </sheetView>
  </sheetViews>
  <sheetFormatPr defaultColWidth="8.85546875" defaultRowHeight="1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11" ht="39" customHeight="1">
      <c r="A1" s="6"/>
      <c r="E1" s="174"/>
      <c r="F1" s="174"/>
      <c r="G1" s="174"/>
    </row>
    <row r="2" spans="1:11" ht="40.15" customHeight="1">
      <c r="A2" s="175" t="s">
        <v>257</v>
      </c>
      <c r="B2" s="175"/>
      <c r="C2" s="175"/>
      <c r="D2" s="175"/>
      <c r="E2" s="175"/>
      <c r="F2" s="175"/>
      <c r="G2" s="175"/>
    </row>
    <row r="3" spans="1:11" ht="18.75">
      <c r="A3" s="108"/>
      <c r="B3" s="108"/>
      <c r="C3" s="108"/>
      <c r="D3" s="108"/>
      <c r="E3" s="108"/>
      <c r="F3" s="108"/>
      <c r="G3" s="108"/>
    </row>
    <row r="4" spans="1:11" ht="35.450000000000003" customHeight="1">
      <c r="A4" s="175" t="s">
        <v>181</v>
      </c>
      <c r="B4" s="175"/>
      <c r="C4" s="175"/>
      <c r="D4" s="175"/>
      <c r="E4" s="175"/>
      <c r="F4" s="175"/>
      <c r="G4" s="175"/>
    </row>
    <row r="5" spans="1:11" ht="35.450000000000003" customHeight="1">
      <c r="A5" s="175" t="s">
        <v>168</v>
      </c>
      <c r="B5" s="175"/>
      <c r="C5" s="175"/>
      <c r="D5" s="175"/>
      <c r="E5" s="175"/>
      <c r="F5" s="175"/>
      <c r="G5" s="175"/>
    </row>
    <row r="6" spans="1:11" ht="18.75">
      <c r="A6" s="105"/>
    </row>
    <row r="7" spans="1:11" ht="18.75">
      <c r="A7" s="9" t="s">
        <v>255</v>
      </c>
      <c r="B7" s="10">
        <v>120</v>
      </c>
      <c r="K7" s="81" t="s">
        <v>253</v>
      </c>
    </row>
    <row r="8" spans="1:11">
      <c r="A8" s="11"/>
      <c r="H8" s="7" t="s">
        <v>252</v>
      </c>
      <c r="I8" s="7" t="s">
        <v>259</v>
      </c>
      <c r="J8" s="7" t="s">
        <v>258</v>
      </c>
    </row>
    <row r="9" spans="1:11" ht="79.900000000000006" customHeight="1">
      <c r="A9" s="106" t="s">
        <v>86</v>
      </c>
      <c r="B9" s="176" t="s">
        <v>166</v>
      </c>
      <c r="C9" s="176"/>
      <c r="D9" s="176" t="s">
        <v>167</v>
      </c>
      <c r="E9" s="176"/>
      <c r="F9" s="176" t="s">
        <v>94</v>
      </c>
      <c r="G9" s="176"/>
      <c r="H9" s="50">
        <f>'иные субсидии 2020 год '!E8</f>
        <v>0</v>
      </c>
      <c r="I9" s="50">
        <f>F11+F20+F26+F32+D40+F48+F56+F64+F70+F78+F84+F92+F93+F94</f>
        <v>27231.84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27231.84</v>
      </c>
      <c r="K9" s="80">
        <f>H9+I9-J9</f>
        <v>0</v>
      </c>
    </row>
    <row r="10" spans="1:11" ht="18.75">
      <c r="A10" s="106">
        <v>1</v>
      </c>
      <c r="B10" s="176">
        <v>2</v>
      </c>
      <c r="C10" s="176"/>
      <c r="D10" s="176">
        <v>3</v>
      </c>
      <c r="E10" s="176"/>
      <c r="F10" s="176">
        <v>4</v>
      </c>
      <c r="G10" s="176"/>
      <c r="H10" s="50"/>
      <c r="I10" s="50"/>
      <c r="J10" s="50"/>
      <c r="K10" s="50"/>
    </row>
    <row r="11" spans="1:11" ht="37.5">
      <c r="A11" s="13" t="s">
        <v>169</v>
      </c>
      <c r="B11" s="176"/>
      <c r="C11" s="176"/>
      <c r="D11" s="176"/>
      <c r="E11" s="176"/>
      <c r="F11" s="177">
        <f>'платные на 2020 год '!D12</f>
        <v>0</v>
      </c>
      <c r="G11" s="177"/>
    </row>
    <row r="12" spans="1:11" ht="18.75">
      <c r="A12" s="13" t="s">
        <v>120</v>
      </c>
      <c r="B12" s="176"/>
      <c r="C12" s="176"/>
      <c r="D12" s="176"/>
      <c r="E12" s="176"/>
      <c r="F12" s="176"/>
      <c r="G12" s="176"/>
    </row>
    <row r="13" spans="1:11" ht="18.75">
      <c r="A13" s="105"/>
    </row>
    <row r="14" spans="1:11" ht="43.9" customHeight="1">
      <c r="A14" s="175" t="s">
        <v>174</v>
      </c>
      <c r="B14" s="175"/>
      <c r="C14" s="175"/>
      <c r="D14" s="175"/>
      <c r="E14" s="175"/>
      <c r="F14" s="175"/>
      <c r="G14" s="175"/>
    </row>
    <row r="15" spans="1:11" ht="18.75">
      <c r="A15" s="108"/>
      <c r="B15" s="108"/>
      <c r="C15" s="108"/>
      <c r="D15" s="108"/>
      <c r="E15" s="108"/>
      <c r="F15" s="108"/>
      <c r="G15" s="108"/>
    </row>
    <row r="16" spans="1:11" ht="18.75">
      <c r="A16" s="9" t="s">
        <v>255</v>
      </c>
      <c r="B16" s="10">
        <v>130</v>
      </c>
    </row>
    <row r="17" spans="1:11">
      <c r="A17" s="11"/>
    </row>
    <row r="18" spans="1:11" ht="55.9" customHeight="1">
      <c r="A18" s="106" t="s">
        <v>86</v>
      </c>
      <c r="B18" s="176" t="s">
        <v>172</v>
      </c>
      <c r="C18" s="176"/>
      <c r="D18" s="176" t="s">
        <v>173</v>
      </c>
      <c r="E18" s="176"/>
      <c r="F18" s="176" t="s">
        <v>171</v>
      </c>
      <c r="G18" s="176"/>
    </row>
    <row r="19" spans="1:11" ht="18.75">
      <c r="A19" s="106">
        <v>1</v>
      </c>
      <c r="B19" s="176">
        <v>2</v>
      </c>
      <c r="C19" s="176"/>
      <c r="D19" s="176">
        <v>3</v>
      </c>
      <c r="E19" s="176"/>
      <c r="F19" s="176">
        <v>4</v>
      </c>
      <c r="G19" s="176"/>
    </row>
    <row r="20" spans="1:11" ht="112.5">
      <c r="A20" s="13" t="s">
        <v>170</v>
      </c>
      <c r="B20" s="176" t="s">
        <v>117</v>
      </c>
      <c r="C20" s="176"/>
      <c r="D20" s="176" t="s">
        <v>117</v>
      </c>
      <c r="E20" s="176"/>
      <c r="F20" s="177">
        <v>0</v>
      </c>
      <c r="G20" s="177"/>
      <c r="H20" s="50"/>
      <c r="I20" s="50"/>
      <c r="J20" s="50"/>
      <c r="K20" s="50"/>
    </row>
    <row r="21" spans="1:11" ht="18.75">
      <c r="A21" s="105"/>
    </row>
    <row r="22" spans="1:11" ht="18.75">
      <c r="A22" s="9" t="s">
        <v>255</v>
      </c>
      <c r="B22" s="10">
        <v>130</v>
      </c>
    </row>
    <row r="23" spans="1:11">
      <c r="A23" s="11"/>
    </row>
    <row r="24" spans="1:11" ht="41.45" customHeight="1">
      <c r="A24" s="106" t="s">
        <v>86</v>
      </c>
      <c r="B24" s="176" t="s">
        <v>172</v>
      </c>
      <c r="C24" s="176"/>
      <c r="D24" s="176" t="s">
        <v>173</v>
      </c>
      <c r="E24" s="176"/>
      <c r="F24" s="176" t="s">
        <v>94</v>
      </c>
      <c r="G24" s="176"/>
    </row>
    <row r="25" spans="1:11" ht="18.75">
      <c r="A25" s="106">
        <v>1</v>
      </c>
      <c r="B25" s="176">
        <v>2</v>
      </c>
      <c r="C25" s="176"/>
      <c r="D25" s="176">
        <v>3</v>
      </c>
      <c r="E25" s="176"/>
      <c r="F25" s="176">
        <v>4</v>
      </c>
      <c r="G25" s="176"/>
    </row>
    <row r="26" spans="1:11" ht="75">
      <c r="A26" s="13" t="s">
        <v>164</v>
      </c>
      <c r="B26" s="176"/>
      <c r="C26" s="176"/>
      <c r="D26" s="176"/>
      <c r="E26" s="176"/>
      <c r="F26" s="177">
        <v>0</v>
      </c>
      <c r="G26" s="177"/>
    </row>
    <row r="27" spans="1:11" ht="18.75">
      <c r="A27" s="105"/>
    </row>
    <row r="28" spans="1:11" ht="18.75">
      <c r="A28" s="9" t="s">
        <v>255</v>
      </c>
      <c r="B28" s="10">
        <v>150</v>
      </c>
    </row>
    <row r="29" spans="1:11">
      <c r="A29" s="11"/>
    </row>
    <row r="30" spans="1:11" ht="42.6" customHeight="1">
      <c r="A30" s="106" t="s">
        <v>86</v>
      </c>
      <c r="B30" s="176" t="s">
        <v>172</v>
      </c>
      <c r="C30" s="176"/>
      <c r="D30" s="176" t="s">
        <v>173</v>
      </c>
      <c r="E30" s="176"/>
      <c r="F30" s="176" t="s">
        <v>183</v>
      </c>
      <c r="G30" s="176"/>
    </row>
    <row r="31" spans="1:11" ht="18.75">
      <c r="A31" s="106">
        <v>1</v>
      </c>
      <c r="B31" s="176">
        <v>2</v>
      </c>
      <c r="C31" s="176"/>
      <c r="D31" s="176">
        <v>3</v>
      </c>
      <c r="E31" s="176"/>
      <c r="F31" s="176">
        <v>4</v>
      </c>
      <c r="G31" s="176"/>
    </row>
    <row r="32" spans="1:11" ht="93.75">
      <c r="A32" s="13" t="s">
        <v>271</v>
      </c>
      <c r="B32" s="176" t="s">
        <v>117</v>
      </c>
      <c r="C32" s="176"/>
      <c r="D32" s="176" t="s">
        <v>117</v>
      </c>
      <c r="E32" s="176"/>
      <c r="F32" s="177">
        <v>0</v>
      </c>
      <c r="G32" s="177"/>
    </row>
    <row r="33" spans="1:7" ht="18.75">
      <c r="A33" s="105"/>
    </row>
    <row r="34" spans="1:7" ht="18.75">
      <c r="A34" s="175" t="s">
        <v>176</v>
      </c>
      <c r="B34" s="175"/>
      <c r="C34" s="175"/>
      <c r="D34" s="175"/>
      <c r="E34" s="175"/>
      <c r="F34" s="175"/>
      <c r="G34" s="175"/>
    </row>
    <row r="35" spans="1:7" ht="18.75">
      <c r="A35" s="105"/>
    </row>
    <row r="36" spans="1:7" ht="18.75">
      <c r="A36" s="9" t="s">
        <v>255</v>
      </c>
      <c r="B36" s="10">
        <v>140</v>
      </c>
    </row>
    <row r="37" spans="1:7">
      <c r="A37" s="11"/>
    </row>
    <row r="38" spans="1:7" ht="37.9" customHeight="1">
      <c r="A38" s="178" t="s">
        <v>86</v>
      </c>
      <c r="B38" s="179"/>
      <c r="C38" s="180"/>
      <c r="D38" s="178" t="s">
        <v>165</v>
      </c>
      <c r="E38" s="179"/>
      <c r="F38" s="179"/>
      <c r="G38" s="180"/>
    </row>
    <row r="39" spans="1:7" ht="18.75">
      <c r="A39" s="178">
        <v>1</v>
      </c>
      <c r="B39" s="179"/>
      <c r="C39" s="180"/>
      <c r="D39" s="178">
        <v>3</v>
      </c>
      <c r="E39" s="179"/>
      <c r="F39" s="179"/>
      <c r="G39" s="180"/>
    </row>
    <row r="40" spans="1:7" ht="18.75">
      <c r="A40" s="181" t="s">
        <v>175</v>
      </c>
      <c r="B40" s="182"/>
      <c r="C40" s="183"/>
      <c r="D40" s="184">
        <f>'платные на 2020 год '!D14</f>
        <v>0</v>
      </c>
      <c r="E40" s="185"/>
      <c r="F40" s="185"/>
      <c r="G40" s="186"/>
    </row>
    <row r="41" spans="1:7" ht="18.75">
      <c r="A41" s="105"/>
    </row>
    <row r="42" spans="1:7" ht="18.75">
      <c r="A42" s="175" t="s">
        <v>177</v>
      </c>
      <c r="B42" s="175"/>
      <c r="C42" s="175"/>
      <c r="D42" s="175"/>
      <c r="E42" s="175"/>
      <c r="F42" s="175"/>
      <c r="G42" s="175"/>
    </row>
    <row r="43" spans="1:7" ht="18.75">
      <c r="A43" s="108"/>
      <c r="B43" s="108"/>
      <c r="C43" s="108"/>
      <c r="D43" s="108"/>
      <c r="E43" s="108"/>
      <c r="F43" s="108"/>
      <c r="G43" s="108"/>
    </row>
    <row r="44" spans="1:7" ht="18.75">
      <c r="A44" s="9" t="s">
        <v>255</v>
      </c>
      <c r="B44" s="10">
        <v>180</v>
      </c>
    </row>
    <row r="45" spans="1:7">
      <c r="A45" s="11"/>
    </row>
    <row r="46" spans="1:7" ht="57" customHeight="1">
      <c r="A46" s="106" t="s">
        <v>86</v>
      </c>
      <c r="B46" s="176" t="s">
        <v>172</v>
      </c>
      <c r="C46" s="176"/>
      <c r="D46" s="176" t="s">
        <v>173</v>
      </c>
      <c r="E46" s="176"/>
      <c r="F46" s="176" t="s">
        <v>183</v>
      </c>
      <c r="G46" s="176"/>
    </row>
    <row r="47" spans="1:7" ht="18.75">
      <c r="A47" s="106">
        <v>1</v>
      </c>
      <c r="B47" s="176">
        <v>2</v>
      </c>
      <c r="C47" s="176"/>
      <c r="D47" s="176">
        <v>3</v>
      </c>
      <c r="E47" s="176"/>
      <c r="F47" s="176">
        <v>4</v>
      </c>
      <c r="G47" s="176"/>
    </row>
    <row r="48" spans="1:7" ht="37.5">
      <c r="A48" s="13" t="s">
        <v>272</v>
      </c>
      <c r="B48" s="176" t="s">
        <v>117</v>
      </c>
      <c r="C48" s="176"/>
      <c r="D48" s="176" t="s">
        <v>117</v>
      </c>
      <c r="E48" s="176"/>
      <c r="F48" s="177">
        <f>'платные на 2020 год '!D16</f>
        <v>0</v>
      </c>
      <c r="G48" s="177"/>
    </row>
    <row r="49" spans="1:7" ht="18.75">
      <c r="A49" s="105"/>
    </row>
    <row r="50" spans="1:7" ht="18.75">
      <c r="A50" s="175" t="s">
        <v>187</v>
      </c>
      <c r="B50" s="175"/>
      <c r="C50" s="175"/>
      <c r="D50" s="175"/>
      <c r="E50" s="175"/>
      <c r="F50" s="175"/>
      <c r="G50" s="175"/>
    </row>
    <row r="51" spans="1:7" ht="18.75">
      <c r="A51" s="105"/>
    </row>
    <row r="52" spans="1:7" ht="18.75">
      <c r="A52" s="9" t="s">
        <v>255</v>
      </c>
      <c r="B52" s="10">
        <v>150</v>
      </c>
    </row>
    <row r="53" spans="1:7">
      <c r="A53" s="11"/>
    </row>
    <row r="54" spans="1:7" ht="58.9" customHeight="1">
      <c r="A54" s="106" t="s">
        <v>86</v>
      </c>
      <c r="B54" s="176" t="s">
        <v>172</v>
      </c>
      <c r="C54" s="176"/>
      <c r="D54" s="176" t="s">
        <v>173</v>
      </c>
      <c r="E54" s="176"/>
      <c r="F54" s="178" t="s">
        <v>171</v>
      </c>
      <c r="G54" s="180"/>
    </row>
    <row r="55" spans="1:7" ht="18.75">
      <c r="A55" s="106">
        <v>1</v>
      </c>
      <c r="B55" s="176">
        <v>2</v>
      </c>
      <c r="C55" s="176"/>
      <c r="D55" s="176">
        <v>3</v>
      </c>
      <c r="E55" s="176"/>
      <c r="F55" s="176">
        <v>4</v>
      </c>
      <c r="G55" s="176"/>
    </row>
    <row r="56" spans="1:7" ht="58.9" customHeight="1">
      <c r="A56" s="13" t="s">
        <v>184</v>
      </c>
      <c r="B56" s="176" t="s">
        <v>117</v>
      </c>
      <c r="C56" s="176"/>
      <c r="D56" s="176" t="s">
        <v>117</v>
      </c>
      <c r="E56" s="176"/>
      <c r="F56" s="177">
        <f>'иные субсидии 2020 год '!E12</f>
        <v>27231.84</v>
      </c>
      <c r="G56" s="177"/>
    </row>
    <row r="57" spans="1:7" ht="18.75">
      <c r="A57" s="105"/>
    </row>
    <row r="58" spans="1:7" ht="18.75">
      <c r="A58" s="175" t="s">
        <v>178</v>
      </c>
      <c r="B58" s="175"/>
      <c r="C58" s="175"/>
      <c r="D58" s="175"/>
      <c r="E58" s="175"/>
      <c r="F58" s="175"/>
      <c r="G58" s="175"/>
    </row>
    <row r="59" spans="1:7" ht="18.75">
      <c r="A59" s="105"/>
    </row>
    <row r="60" spans="1:7" ht="18.75">
      <c r="A60" s="9" t="s">
        <v>255</v>
      </c>
      <c r="B60" s="10">
        <v>410</v>
      </c>
    </row>
    <row r="61" spans="1:7">
      <c r="A61" s="11"/>
    </row>
    <row r="62" spans="1:7" ht="51.6" customHeight="1">
      <c r="A62" s="106" t="s">
        <v>86</v>
      </c>
      <c r="B62" s="176" t="s">
        <v>142</v>
      </c>
      <c r="C62" s="176"/>
      <c r="D62" s="176" t="s">
        <v>182</v>
      </c>
      <c r="E62" s="176"/>
      <c r="F62" s="176" t="s">
        <v>94</v>
      </c>
      <c r="G62" s="176"/>
    </row>
    <row r="63" spans="1:7" ht="18.75">
      <c r="A63" s="106">
        <v>1</v>
      </c>
      <c r="B63" s="176">
        <v>2</v>
      </c>
      <c r="C63" s="176"/>
      <c r="D63" s="176">
        <v>3</v>
      </c>
      <c r="E63" s="176"/>
      <c r="F63" s="176">
        <v>4</v>
      </c>
      <c r="G63" s="176"/>
    </row>
    <row r="64" spans="1:7" ht="56.25">
      <c r="A64" s="13" t="s">
        <v>179</v>
      </c>
      <c r="B64" s="176" t="s">
        <v>117</v>
      </c>
      <c r="C64" s="176"/>
      <c r="D64" s="176" t="s">
        <v>117</v>
      </c>
      <c r="E64" s="176"/>
      <c r="F64" s="177">
        <f>'платные на 2020 год '!D19</f>
        <v>0</v>
      </c>
      <c r="G64" s="177"/>
    </row>
    <row r="65" spans="1:7" ht="18.75">
      <c r="A65" s="105"/>
    </row>
    <row r="66" spans="1:7" ht="18.75">
      <c r="A66" s="9" t="s">
        <v>255</v>
      </c>
      <c r="B66" s="10">
        <v>440</v>
      </c>
    </row>
    <row r="67" spans="1:7">
      <c r="A67" s="11"/>
    </row>
    <row r="68" spans="1:7" ht="36.6" customHeight="1">
      <c r="A68" s="106" t="s">
        <v>86</v>
      </c>
      <c r="B68" s="176" t="s">
        <v>142</v>
      </c>
      <c r="C68" s="176"/>
      <c r="D68" s="176" t="s">
        <v>182</v>
      </c>
      <c r="E68" s="176"/>
      <c r="F68" s="176" t="s">
        <v>94</v>
      </c>
      <c r="G68" s="176"/>
    </row>
    <row r="69" spans="1:7" ht="18.75">
      <c r="A69" s="106">
        <v>1</v>
      </c>
      <c r="B69" s="176">
        <v>2</v>
      </c>
      <c r="C69" s="176"/>
      <c r="D69" s="176">
        <v>3</v>
      </c>
      <c r="E69" s="176"/>
      <c r="F69" s="176">
        <v>4</v>
      </c>
      <c r="G69" s="176"/>
    </row>
    <row r="70" spans="1:7" ht="56.25">
      <c r="A70" s="13" t="s">
        <v>179</v>
      </c>
      <c r="B70" s="176" t="s">
        <v>117</v>
      </c>
      <c r="C70" s="176"/>
      <c r="D70" s="176" t="s">
        <v>117</v>
      </c>
      <c r="E70" s="176"/>
      <c r="F70" s="177">
        <v>0</v>
      </c>
      <c r="G70" s="177"/>
    </row>
    <row r="71" spans="1:7" ht="18.75">
      <c r="A71" s="15"/>
      <c r="B71" s="19"/>
      <c r="C71" s="19"/>
      <c r="D71" s="19"/>
      <c r="E71" s="19"/>
      <c r="F71" s="82"/>
      <c r="G71" s="82"/>
    </row>
    <row r="72" spans="1:7" ht="18.75">
      <c r="A72" s="175" t="s">
        <v>254</v>
      </c>
      <c r="B72" s="175"/>
      <c r="C72" s="175"/>
      <c r="D72" s="175"/>
      <c r="E72" s="175"/>
      <c r="F72" s="175"/>
      <c r="G72" s="175"/>
    </row>
    <row r="73" spans="1:7" ht="18.75">
      <c r="A73" s="15"/>
      <c r="B73" s="19"/>
      <c r="C73" s="19"/>
      <c r="D73" s="19"/>
      <c r="E73" s="19"/>
      <c r="F73" s="82"/>
      <c r="G73" s="82"/>
    </row>
    <row r="74" spans="1:7" ht="18.75">
      <c r="A74" s="9" t="s">
        <v>255</v>
      </c>
      <c r="B74" s="10">
        <v>510</v>
      </c>
    </row>
    <row r="75" spans="1:7">
      <c r="A75" s="11"/>
    </row>
    <row r="76" spans="1:7" ht="43.15" customHeight="1">
      <c r="A76" s="106" t="s">
        <v>86</v>
      </c>
      <c r="B76" s="176" t="s">
        <v>142</v>
      </c>
      <c r="C76" s="176"/>
      <c r="D76" s="176" t="s">
        <v>182</v>
      </c>
      <c r="E76" s="176"/>
      <c r="F76" s="176" t="s">
        <v>94</v>
      </c>
      <c r="G76" s="176"/>
    </row>
    <row r="77" spans="1:7" ht="18.75">
      <c r="A77" s="106">
        <v>1</v>
      </c>
      <c r="B77" s="176">
        <v>2</v>
      </c>
      <c r="C77" s="176"/>
      <c r="D77" s="176">
        <v>3</v>
      </c>
      <c r="E77" s="176"/>
      <c r="F77" s="176">
        <v>4</v>
      </c>
      <c r="G77" s="176"/>
    </row>
    <row r="78" spans="1:7" ht="150">
      <c r="A78" s="13" t="s">
        <v>71</v>
      </c>
      <c r="B78" s="176" t="s">
        <v>117</v>
      </c>
      <c r="C78" s="176"/>
      <c r="D78" s="176" t="s">
        <v>117</v>
      </c>
      <c r="E78" s="176"/>
      <c r="F78" s="177">
        <v>0</v>
      </c>
      <c r="G78" s="177"/>
    </row>
    <row r="79" spans="1:7" ht="18.75">
      <c r="A79" s="15"/>
      <c r="B79" s="19"/>
      <c r="C79" s="19"/>
      <c r="D79" s="19"/>
      <c r="E79" s="19"/>
      <c r="F79" s="82"/>
      <c r="G79" s="82"/>
    </row>
    <row r="80" spans="1:7" ht="18.75">
      <c r="A80" s="9" t="s">
        <v>255</v>
      </c>
      <c r="B80" s="10">
        <v>510</v>
      </c>
    </row>
    <row r="81" spans="1:7">
      <c r="A81" s="11"/>
    </row>
    <row r="82" spans="1:7" ht="39" customHeight="1">
      <c r="A82" s="106" t="s">
        <v>86</v>
      </c>
      <c r="B82" s="176" t="s">
        <v>142</v>
      </c>
      <c r="C82" s="176"/>
      <c r="D82" s="176" t="s">
        <v>182</v>
      </c>
      <c r="E82" s="176"/>
      <c r="F82" s="176" t="s">
        <v>94</v>
      </c>
      <c r="G82" s="176"/>
    </row>
    <row r="83" spans="1:7" ht="18.75">
      <c r="A83" s="106">
        <v>1</v>
      </c>
      <c r="B83" s="176">
        <v>2</v>
      </c>
      <c r="C83" s="176"/>
      <c r="D83" s="176">
        <v>3</v>
      </c>
      <c r="E83" s="176"/>
      <c r="F83" s="176">
        <v>4</v>
      </c>
      <c r="G83" s="176"/>
    </row>
    <row r="84" spans="1:7" ht="187.5">
      <c r="A84" s="13" t="s">
        <v>273</v>
      </c>
      <c r="B84" s="176" t="s">
        <v>117</v>
      </c>
      <c r="C84" s="176"/>
      <c r="D84" s="176" t="s">
        <v>117</v>
      </c>
      <c r="E84" s="176"/>
      <c r="F84" s="177">
        <f>'платные на 2020 год '!D24</f>
        <v>0</v>
      </c>
      <c r="G84" s="177"/>
    </row>
    <row r="85" spans="1:7" ht="18.75">
      <c r="A85" s="15"/>
      <c r="B85" s="19"/>
      <c r="C85" s="19"/>
      <c r="D85" s="19"/>
      <c r="E85" s="19"/>
      <c r="F85" s="19"/>
      <c r="G85" s="19"/>
    </row>
    <row r="86" spans="1:7" ht="18.75">
      <c r="A86" s="175" t="s">
        <v>260</v>
      </c>
      <c r="B86" s="175"/>
      <c r="C86" s="175"/>
      <c r="D86" s="175"/>
      <c r="E86" s="175"/>
      <c r="F86" s="175"/>
      <c r="G86" s="175"/>
    </row>
    <row r="87" spans="1:7" ht="18.75">
      <c r="A87" s="15"/>
      <c r="B87" s="19"/>
      <c r="C87" s="19"/>
      <c r="D87" s="19"/>
      <c r="E87" s="19"/>
      <c r="F87" s="82"/>
      <c r="G87" s="82"/>
    </row>
    <row r="88" spans="1:7" ht="18.75">
      <c r="A88" s="9" t="s">
        <v>255</v>
      </c>
      <c r="B88" s="10">
        <v>180</v>
      </c>
    </row>
    <row r="89" spans="1:7">
      <c r="A89" s="11"/>
    </row>
    <row r="90" spans="1:7" ht="43.9" customHeight="1">
      <c r="A90" s="106" t="s">
        <v>86</v>
      </c>
      <c r="B90" s="176" t="s">
        <v>142</v>
      </c>
      <c r="C90" s="176"/>
      <c r="D90" s="176" t="s">
        <v>182</v>
      </c>
      <c r="E90" s="176"/>
      <c r="F90" s="176" t="s">
        <v>94</v>
      </c>
      <c r="G90" s="176"/>
    </row>
    <row r="91" spans="1:7" ht="18.75">
      <c r="A91" s="106">
        <v>1</v>
      </c>
      <c r="B91" s="176">
        <v>2</v>
      </c>
      <c r="C91" s="176"/>
      <c r="D91" s="176">
        <v>3</v>
      </c>
      <c r="E91" s="176"/>
      <c r="F91" s="176">
        <v>4</v>
      </c>
      <c r="G91" s="176"/>
    </row>
    <row r="92" spans="1:7" ht="37.5">
      <c r="A92" s="103" t="s">
        <v>194</v>
      </c>
      <c r="B92" s="178" t="s">
        <v>117</v>
      </c>
      <c r="C92" s="180"/>
      <c r="D92" s="178" t="s">
        <v>117</v>
      </c>
      <c r="E92" s="180"/>
      <c r="F92" s="177">
        <v>0</v>
      </c>
      <c r="G92" s="176"/>
    </row>
    <row r="93" spans="1:7" ht="56.25">
      <c r="A93" s="103" t="s">
        <v>195</v>
      </c>
      <c r="B93" s="178" t="s">
        <v>117</v>
      </c>
      <c r="C93" s="180"/>
      <c r="D93" s="178" t="s">
        <v>117</v>
      </c>
      <c r="E93" s="180"/>
      <c r="F93" s="177">
        <f>'платные на 2020 год '!E101</f>
        <v>0</v>
      </c>
      <c r="G93" s="176"/>
    </row>
    <row r="94" spans="1:7" ht="57" thickBot="1">
      <c r="A94" s="32" t="s">
        <v>196</v>
      </c>
      <c r="B94" s="178" t="s">
        <v>117</v>
      </c>
      <c r="C94" s="180"/>
      <c r="D94" s="178" t="s">
        <v>117</v>
      </c>
      <c r="E94" s="180"/>
      <c r="F94" s="177">
        <f>'платные на 2020 год '!E102</f>
        <v>0</v>
      </c>
      <c r="G94" s="176"/>
    </row>
    <row r="95" spans="1:7" ht="18.75">
      <c r="A95" s="15"/>
      <c r="B95" s="19"/>
      <c r="C95" s="19"/>
      <c r="D95" s="19"/>
      <c r="E95" s="19"/>
      <c r="F95" s="19"/>
      <c r="G95" s="19"/>
    </row>
    <row r="96" spans="1:7" ht="48.6" customHeight="1">
      <c r="A96" s="175" t="s">
        <v>188</v>
      </c>
      <c r="B96" s="175"/>
      <c r="C96" s="175"/>
      <c r="D96" s="175"/>
      <c r="E96" s="175"/>
      <c r="F96" s="175"/>
      <c r="G96" s="175"/>
    </row>
    <row r="97" spans="1:7" ht="18.75">
      <c r="A97" s="8"/>
    </row>
    <row r="98" spans="1:7" ht="18.75">
      <c r="A98" s="187" t="s">
        <v>189</v>
      </c>
      <c r="B98" s="187"/>
      <c r="C98" s="187"/>
      <c r="D98" s="187"/>
      <c r="E98" s="187"/>
      <c r="F98" s="187"/>
      <c r="G98" s="187"/>
    </row>
    <row r="99" spans="1:7" ht="18.75">
      <c r="A99" s="9"/>
    </row>
    <row r="100" spans="1:7" ht="18.75">
      <c r="A100" s="9" t="s">
        <v>145</v>
      </c>
      <c r="B100" s="10">
        <v>111</v>
      </c>
    </row>
    <row r="101" spans="1:7">
      <c r="A101" s="11"/>
    </row>
    <row r="102" spans="1:7" ht="54" customHeight="1">
      <c r="A102" s="176" t="s">
        <v>76</v>
      </c>
      <c r="B102" s="176" t="s">
        <v>77</v>
      </c>
      <c r="C102" s="176" t="s">
        <v>78</v>
      </c>
      <c r="D102" s="176"/>
      <c r="E102" s="176"/>
      <c r="F102" s="176"/>
      <c r="G102" s="176" t="s">
        <v>79</v>
      </c>
    </row>
    <row r="103" spans="1:7" ht="18.75">
      <c r="A103" s="176"/>
      <c r="B103" s="176"/>
      <c r="C103" s="176" t="s">
        <v>80</v>
      </c>
      <c r="D103" s="176" t="s">
        <v>6</v>
      </c>
      <c r="E103" s="176"/>
      <c r="F103" s="176"/>
      <c r="G103" s="176"/>
    </row>
    <row r="104" spans="1:7" ht="75">
      <c r="A104" s="176"/>
      <c r="B104" s="176"/>
      <c r="C104" s="176"/>
      <c r="D104" s="12" t="s">
        <v>81</v>
      </c>
      <c r="E104" s="12" t="s">
        <v>82</v>
      </c>
      <c r="F104" s="12" t="s">
        <v>83</v>
      </c>
      <c r="G104" s="176"/>
    </row>
    <row r="105" spans="1:7" ht="18.75">
      <c r="A105" s="106">
        <v>1</v>
      </c>
      <c r="B105" s="106">
        <v>2</v>
      </c>
      <c r="C105" s="106">
        <v>3</v>
      </c>
      <c r="D105" s="106">
        <v>4</v>
      </c>
      <c r="E105" s="106">
        <v>4</v>
      </c>
      <c r="F105" s="106">
        <v>5</v>
      </c>
      <c r="G105" s="106">
        <v>7</v>
      </c>
    </row>
    <row r="106" spans="1:7" ht="18.75">
      <c r="A106" s="106"/>
      <c r="B106" s="106"/>
      <c r="C106" s="107"/>
      <c r="D106" s="107"/>
      <c r="E106" s="107"/>
      <c r="F106" s="107"/>
      <c r="G106" s="107"/>
    </row>
    <row r="107" spans="1:7" ht="18.75">
      <c r="A107" s="106" t="s">
        <v>146</v>
      </c>
      <c r="B107" s="106"/>
      <c r="C107" s="107"/>
      <c r="D107" s="107"/>
      <c r="E107" s="107"/>
      <c r="F107" s="107"/>
      <c r="G107" s="107">
        <f>'иные субсидии 2020 год '!E31+'иные субсидии 2020 год '!E64</f>
        <v>0</v>
      </c>
    </row>
    <row r="108" spans="1:7" ht="18.75">
      <c r="A108" s="8"/>
    </row>
    <row r="109" spans="1:7" ht="18.75">
      <c r="A109" s="187" t="s">
        <v>180</v>
      </c>
      <c r="B109" s="187"/>
      <c r="C109" s="187"/>
      <c r="D109" s="187"/>
      <c r="E109" s="187"/>
      <c r="F109" s="187"/>
      <c r="G109" s="187"/>
    </row>
    <row r="110" spans="1:7" ht="18.75">
      <c r="A110" s="111"/>
      <c r="B110" s="111"/>
      <c r="C110" s="111"/>
      <c r="D110" s="111"/>
      <c r="E110" s="111"/>
      <c r="F110" s="111"/>
      <c r="G110" s="111"/>
    </row>
    <row r="111" spans="1:7" ht="18.75">
      <c r="A111" s="9" t="s">
        <v>145</v>
      </c>
      <c r="B111" s="10">
        <v>119</v>
      </c>
    </row>
    <row r="112" spans="1:7">
      <c r="A112" s="11"/>
    </row>
    <row r="113" spans="1:7" ht="129" customHeight="1">
      <c r="A113" s="176" t="s">
        <v>84</v>
      </c>
      <c r="B113" s="176" t="s">
        <v>244</v>
      </c>
      <c r="C113" s="176"/>
      <c r="D113" s="176" t="s">
        <v>185</v>
      </c>
      <c r="E113" s="176"/>
      <c r="F113" s="176" t="s">
        <v>85</v>
      </c>
      <c r="G113" s="176"/>
    </row>
    <row r="114" spans="1:7" ht="15" customHeight="1">
      <c r="A114" s="176"/>
      <c r="B114" s="176"/>
      <c r="C114" s="176"/>
      <c r="D114" s="176"/>
      <c r="E114" s="176"/>
      <c r="F114" s="176"/>
      <c r="G114" s="176"/>
    </row>
    <row r="115" spans="1:7" ht="18.75">
      <c r="A115" s="106">
        <v>1</v>
      </c>
      <c r="B115" s="176">
        <v>2</v>
      </c>
      <c r="C115" s="176"/>
      <c r="D115" s="176">
        <v>3</v>
      </c>
      <c r="E115" s="176"/>
      <c r="F115" s="176">
        <v>4</v>
      </c>
      <c r="G115" s="176"/>
    </row>
    <row r="116" spans="1:7" ht="18.75">
      <c r="A116" s="13"/>
      <c r="B116" s="177">
        <f>'иные субсидии 2020 год '!E31+'иные субсидии 2020 год '!E33+'иные субсидии 2020 год '!E64</f>
        <v>0</v>
      </c>
      <c r="C116" s="177"/>
      <c r="D116" s="177">
        <f>G107</f>
        <v>0</v>
      </c>
      <c r="E116" s="177"/>
      <c r="F116" s="177">
        <f>B116-D116</f>
        <v>0</v>
      </c>
      <c r="G116" s="177"/>
    </row>
    <row r="117" spans="1:7" ht="18.75">
      <c r="A117" s="8"/>
    </row>
    <row r="118" spans="1:7" ht="51" customHeight="1">
      <c r="A118" s="188" t="s">
        <v>203</v>
      </c>
      <c r="B118" s="188"/>
      <c r="C118" s="188"/>
      <c r="D118" s="188"/>
      <c r="E118" s="188"/>
      <c r="F118" s="188"/>
      <c r="G118" s="188"/>
    </row>
    <row r="119" spans="1:7" ht="18.75">
      <c r="A119" s="9"/>
    </row>
    <row r="120" spans="1:7" ht="18.75">
      <c r="A120" s="9" t="s">
        <v>147</v>
      </c>
      <c r="B120" s="10">
        <v>112</v>
      </c>
    </row>
    <row r="121" spans="1:7">
      <c r="A121" s="11"/>
    </row>
    <row r="122" spans="1:7" ht="108.6" customHeight="1">
      <c r="A122" s="106" t="s">
        <v>86</v>
      </c>
      <c r="B122" s="106" t="s">
        <v>87</v>
      </c>
      <c r="C122" s="176" t="s">
        <v>88</v>
      </c>
      <c r="D122" s="176"/>
      <c r="E122" s="106" t="s">
        <v>89</v>
      </c>
      <c r="F122" s="176" t="s">
        <v>90</v>
      </c>
      <c r="G122" s="176"/>
    </row>
    <row r="123" spans="1:7" ht="18.75">
      <c r="A123" s="106">
        <v>1</v>
      </c>
      <c r="B123" s="106">
        <v>2</v>
      </c>
      <c r="C123" s="176">
        <v>3</v>
      </c>
      <c r="D123" s="176"/>
      <c r="E123" s="106">
        <v>4</v>
      </c>
      <c r="F123" s="176">
        <v>5</v>
      </c>
      <c r="G123" s="176"/>
    </row>
    <row r="124" spans="1:7" ht="18.75">
      <c r="A124" s="13" t="s">
        <v>91</v>
      </c>
      <c r="B124" s="109"/>
      <c r="C124" s="176"/>
      <c r="D124" s="176"/>
      <c r="E124" s="14"/>
      <c r="F124" s="177">
        <f>'иные субсидии 2020 год '!E32</f>
        <v>0</v>
      </c>
      <c r="G124" s="177"/>
    </row>
    <row r="125" spans="1:7" ht="18.75">
      <c r="A125" s="8"/>
    </row>
    <row r="126" spans="1:7" ht="42" customHeight="1">
      <c r="A126" s="188" t="s">
        <v>227</v>
      </c>
      <c r="B126" s="188"/>
      <c r="C126" s="188"/>
      <c r="D126" s="188"/>
      <c r="E126" s="188"/>
      <c r="F126" s="188"/>
      <c r="G126" s="188"/>
    </row>
    <row r="127" spans="1:7" ht="18.75">
      <c r="A127" s="9"/>
    </row>
    <row r="128" spans="1:7" ht="18.75">
      <c r="A128" s="9" t="s">
        <v>147</v>
      </c>
      <c r="B128" s="10">
        <v>112</v>
      </c>
    </row>
    <row r="129" spans="1:7">
      <c r="A129" s="11"/>
    </row>
    <row r="130" spans="1:7" ht="37.5">
      <c r="A130" s="106" t="s">
        <v>86</v>
      </c>
      <c r="B130" s="106" t="s">
        <v>228</v>
      </c>
      <c r="C130" s="178" t="s">
        <v>229</v>
      </c>
      <c r="D130" s="179"/>
      <c r="E130" s="180"/>
      <c r="F130" s="176" t="s">
        <v>94</v>
      </c>
      <c r="G130" s="176"/>
    </row>
    <row r="131" spans="1:7" ht="18.75">
      <c r="A131" s="106">
        <v>1</v>
      </c>
      <c r="B131" s="106">
        <v>2</v>
      </c>
      <c r="C131" s="178">
        <v>3</v>
      </c>
      <c r="D131" s="179"/>
      <c r="E131" s="180"/>
      <c r="F131" s="176">
        <v>4</v>
      </c>
      <c r="G131" s="176"/>
    </row>
    <row r="132" spans="1:7" ht="18.75">
      <c r="A132" s="13"/>
      <c r="B132" s="109"/>
      <c r="C132" s="178"/>
      <c r="D132" s="179"/>
      <c r="E132" s="180"/>
      <c r="F132" s="177">
        <f>'иные субсидии 2020 год '!E35</f>
        <v>27231.84</v>
      </c>
      <c r="G132" s="177"/>
    </row>
    <row r="133" spans="1:7" ht="18.75">
      <c r="A133" s="15"/>
      <c r="B133" s="16"/>
      <c r="C133" s="19"/>
      <c r="D133" s="19"/>
      <c r="E133" s="20"/>
      <c r="F133" s="19"/>
      <c r="G133" s="19"/>
    </row>
    <row r="134" spans="1:7" ht="38.450000000000003" customHeight="1">
      <c r="A134" s="188" t="s">
        <v>204</v>
      </c>
      <c r="B134" s="188"/>
      <c r="C134" s="188"/>
      <c r="D134" s="188"/>
      <c r="E134" s="188"/>
      <c r="F134" s="188"/>
      <c r="G134" s="188"/>
    </row>
    <row r="135" spans="1:7" ht="18.75">
      <c r="A135" s="9"/>
    </row>
    <row r="136" spans="1:7" ht="18.75">
      <c r="A136" s="9" t="s">
        <v>145</v>
      </c>
      <c r="B136" s="10">
        <v>112</v>
      </c>
    </row>
    <row r="137" spans="1:7">
      <c r="A137" s="11"/>
    </row>
    <row r="138" spans="1:7" ht="75">
      <c r="A138" s="176" t="s">
        <v>86</v>
      </c>
      <c r="B138" s="176"/>
      <c r="C138" s="106" t="s">
        <v>92</v>
      </c>
      <c r="D138" s="176" t="s">
        <v>93</v>
      </c>
      <c r="E138" s="176"/>
      <c r="F138" s="176" t="s">
        <v>94</v>
      </c>
      <c r="G138" s="176"/>
    </row>
    <row r="139" spans="1:7" ht="18.75">
      <c r="A139" s="178">
        <v>1</v>
      </c>
      <c r="B139" s="180"/>
      <c r="C139" s="106">
        <v>2</v>
      </c>
      <c r="D139" s="178">
        <v>3</v>
      </c>
      <c r="E139" s="180"/>
      <c r="F139" s="178">
        <v>4</v>
      </c>
      <c r="G139" s="180"/>
    </row>
    <row r="140" spans="1:7" ht="18.75">
      <c r="A140" s="178"/>
      <c r="B140" s="180"/>
      <c r="C140" s="106"/>
      <c r="D140" s="178"/>
      <c r="E140" s="180"/>
      <c r="F140" s="184">
        <f>'иные субсидии 2020 год '!E41</f>
        <v>0</v>
      </c>
      <c r="G140" s="186"/>
    </row>
    <row r="141" spans="1:7" ht="18.75">
      <c r="A141" s="8"/>
    </row>
    <row r="142" spans="1:7" ht="36.6" customHeight="1">
      <c r="A142" s="188" t="s">
        <v>205</v>
      </c>
      <c r="B142" s="188"/>
      <c r="C142" s="188"/>
      <c r="D142" s="188"/>
      <c r="E142" s="188"/>
      <c r="F142" s="188"/>
      <c r="G142" s="188"/>
    </row>
    <row r="143" spans="1:7" ht="18.75">
      <c r="A143" s="110"/>
      <c r="B143" s="110"/>
      <c r="C143" s="110"/>
      <c r="D143" s="110"/>
      <c r="E143" s="110"/>
      <c r="F143" s="110"/>
      <c r="G143" s="110"/>
    </row>
    <row r="144" spans="1:7" ht="18.75">
      <c r="A144" s="9" t="s">
        <v>147</v>
      </c>
      <c r="B144" s="10">
        <v>112</v>
      </c>
    </row>
    <row r="145" spans="1:7">
      <c r="A145" s="11"/>
    </row>
    <row r="146" spans="1:7" ht="108.6" customHeight="1">
      <c r="A146" s="106" t="s">
        <v>86</v>
      </c>
      <c r="B146" s="106" t="s">
        <v>87</v>
      </c>
      <c r="C146" s="176" t="s">
        <v>88</v>
      </c>
      <c r="D146" s="176"/>
      <c r="E146" s="106" t="s">
        <v>89</v>
      </c>
      <c r="F146" s="176" t="s">
        <v>90</v>
      </c>
      <c r="G146" s="176"/>
    </row>
    <row r="147" spans="1:7" ht="18.75">
      <c r="A147" s="106">
        <v>1</v>
      </c>
      <c r="B147" s="106">
        <v>2</v>
      </c>
      <c r="C147" s="176">
        <v>3</v>
      </c>
      <c r="D147" s="176"/>
      <c r="E147" s="106">
        <v>4</v>
      </c>
      <c r="F147" s="176">
        <v>5</v>
      </c>
      <c r="G147" s="176"/>
    </row>
    <row r="148" spans="1:7" ht="37.5">
      <c r="A148" s="13" t="s">
        <v>95</v>
      </c>
      <c r="B148" s="109"/>
      <c r="C148" s="176"/>
      <c r="D148" s="176"/>
      <c r="E148" s="14"/>
      <c r="F148" s="177">
        <f>'иные субсидии 2020 год '!E55</f>
        <v>0</v>
      </c>
      <c r="G148" s="177"/>
    </row>
    <row r="149" spans="1:7" ht="18.75">
      <c r="A149" s="8"/>
    </row>
    <row r="150" spans="1:7" ht="41.45" customHeight="1">
      <c r="A150" s="188" t="s">
        <v>206</v>
      </c>
      <c r="B150" s="188"/>
      <c r="C150" s="188"/>
      <c r="D150" s="188"/>
      <c r="E150" s="188"/>
      <c r="F150" s="188"/>
      <c r="G150" s="188"/>
    </row>
    <row r="151" spans="1:7" ht="18.75">
      <c r="A151" s="9"/>
    </row>
    <row r="152" spans="1:7" ht="18.75">
      <c r="A152" s="9" t="s">
        <v>145</v>
      </c>
      <c r="B152" s="10">
        <v>113</v>
      </c>
    </row>
    <row r="153" spans="1:7">
      <c r="A153" s="11"/>
    </row>
    <row r="154" spans="1:7" ht="108.6" customHeight="1">
      <c r="A154" s="106" t="s">
        <v>86</v>
      </c>
      <c r="B154" s="106" t="s">
        <v>96</v>
      </c>
      <c r="C154" s="176" t="s">
        <v>97</v>
      </c>
      <c r="D154" s="176"/>
      <c r="E154" s="106" t="s">
        <v>89</v>
      </c>
      <c r="F154" s="176" t="s">
        <v>90</v>
      </c>
      <c r="G154" s="176"/>
    </row>
    <row r="155" spans="1:7" ht="18.75">
      <c r="A155" s="106">
        <v>1</v>
      </c>
      <c r="B155" s="106">
        <v>2</v>
      </c>
      <c r="C155" s="176">
        <v>3</v>
      </c>
      <c r="D155" s="176"/>
      <c r="E155" s="106">
        <v>4</v>
      </c>
      <c r="F155" s="189">
        <v>5</v>
      </c>
      <c r="G155" s="190"/>
    </row>
    <row r="156" spans="1:7" ht="93.75">
      <c r="A156" s="13" t="s">
        <v>98</v>
      </c>
      <c r="B156" s="107"/>
      <c r="C156" s="177"/>
      <c r="D156" s="177"/>
      <c r="E156" s="79"/>
      <c r="F156" s="191">
        <f>'иные субсидии 2020 год '!E56</f>
        <v>0</v>
      </c>
      <c r="G156" s="192"/>
    </row>
    <row r="157" spans="1:7" ht="18.75">
      <c r="A157" s="8"/>
    </row>
    <row r="158" spans="1:7" ht="18.75">
      <c r="A158" s="9" t="s">
        <v>145</v>
      </c>
      <c r="B158" s="10">
        <v>119</v>
      </c>
    </row>
    <row r="159" spans="1:7">
      <c r="A159" s="11"/>
    </row>
    <row r="160" spans="1:7" ht="56.25">
      <c r="A160" s="106" t="s">
        <v>86</v>
      </c>
      <c r="B160" s="106" t="s">
        <v>96</v>
      </c>
      <c r="C160" s="176" t="s">
        <v>97</v>
      </c>
      <c r="D160" s="176"/>
      <c r="E160" s="106" t="s">
        <v>89</v>
      </c>
      <c r="F160" s="176" t="s">
        <v>90</v>
      </c>
      <c r="G160" s="176"/>
    </row>
    <row r="161" spans="1:7" ht="18.75">
      <c r="A161" s="106">
        <v>1</v>
      </c>
      <c r="B161" s="106">
        <v>2</v>
      </c>
      <c r="C161" s="176">
        <v>3</v>
      </c>
      <c r="D161" s="176"/>
      <c r="E161" s="106">
        <v>4</v>
      </c>
      <c r="F161" s="189">
        <v>5</v>
      </c>
      <c r="G161" s="190"/>
    </row>
    <row r="162" spans="1:7" ht="75">
      <c r="A162" s="13" t="s">
        <v>157</v>
      </c>
      <c r="B162" s="107"/>
      <c r="C162" s="177"/>
      <c r="D162" s="177"/>
      <c r="E162" s="79"/>
      <c r="F162" s="191">
        <f>'иные субсидии 2020 год '!E57</f>
        <v>0</v>
      </c>
      <c r="G162" s="192"/>
    </row>
    <row r="163" spans="1:7" ht="18.75">
      <c r="A163" s="13" t="s">
        <v>120</v>
      </c>
      <c r="B163" s="109"/>
      <c r="C163" s="178"/>
      <c r="D163" s="180"/>
      <c r="E163" s="14"/>
      <c r="F163" s="193"/>
      <c r="G163" s="194"/>
    </row>
    <row r="164" spans="1:7" ht="18.75">
      <c r="A164" s="8"/>
    </row>
    <row r="165" spans="1:7" ht="36" customHeight="1">
      <c r="A165" s="188" t="s">
        <v>207</v>
      </c>
      <c r="B165" s="188"/>
      <c r="C165" s="188"/>
      <c r="D165" s="188"/>
      <c r="E165" s="188"/>
      <c r="F165" s="188"/>
      <c r="G165" s="188"/>
    </row>
    <row r="166" spans="1:7" ht="18.75">
      <c r="A166" s="110"/>
      <c r="B166" s="110"/>
      <c r="C166" s="110"/>
      <c r="D166" s="110"/>
      <c r="E166" s="110"/>
      <c r="F166" s="110"/>
      <c r="G166" s="110"/>
    </row>
    <row r="167" spans="1:7" ht="18.75">
      <c r="A167" s="9" t="s">
        <v>145</v>
      </c>
      <c r="B167" s="10">
        <v>111</v>
      </c>
    </row>
    <row r="168" spans="1:7">
      <c r="A168" s="11"/>
    </row>
    <row r="169" spans="1:7" ht="72.599999999999994" customHeight="1">
      <c r="A169" s="106" t="s">
        <v>86</v>
      </c>
      <c r="B169" s="176" t="s">
        <v>99</v>
      </c>
      <c r="C169" s="176"/>
      <c r="D169" s="176" t="s">
        <v>100</v>
      </c>
      <c r="E169" s="176"/>
      <c r="F169" s="176" t="s">
        <v>101</v>
      </c>
      <c r="G169" s="176"/>
    </row>
    <row r="170" spans="1:7" ht="18.75">
      <c r="A170" s="106">
        <v>1</v>
      </c>
      <c r="B170" s="178">
        <v>2</v>
      </c>
      <c r="C170" s="180"/>
      <c r="D170" s="178">
        <v>3</v>
      </c>
      <c r="E170" s="180"/>
      <c r="F170" s="189">
        <v>4</v>
      </c>
      <c r="G170" s="190"/>
    </row>
    <row r="171" spans="1:7" ht="93.75">
      <c r="A171" s="13" t="s">
        <v>102</v>
      </c>
      <c r="B171" s="178"/>
      <c r="C171" s="180"/>
      <c r="D171" s="178"/>
      <c r="E171" s="180"/>
      <c r="F171" s="191">
        <f>'иные субсидии 2020 год '!E64</f>
        <v>0</v>
      </c>
      <c r="G171" s="192"/>
    </row>
    <row r="172" spans="1:7" ht="18.75">
      <c r="A172" s="15"/>
      <c r="B172" s="16"/>
      <c r="C172" s="16"/>
      <c r="D172" s="16"/>
      <c r="E172" s="16"/>
      <c r="F172" s="17"/>
      <c r="G172" s="17"/>
    </row>
    <row r="173" spans="1:7" ht="18.75">
      <c r="A173" s="9" t="s">
        <v>145</v>
      </c>
      <c r="B173" s="10">
        <v>112</v>
      </c>
    </row>
    <row r="174" spans="1:7">
      <c r="A174" s="11"/>
    </row>
    <row r="175" spans="1:7" ht="112.5">
      <c r="A175" s="106" t="s">
        <v>86</v>
      </c>
      <c r="B175" s="106" t="s">
        <v>99</v>
      </c>
      <c r="C175" s="106" t="s">
        <v>103</v>
      </c>
      <c r="D175" s="176" t="s">
        <v>104</v>
      </c>
      <c r="E175" s="176"/>
      <c r="F175" s="176" t="s">
        <v>90</v>
      </c>
      <c r="G175" s="176"/>
    </row>
    <row r="176" spans="1:7" ht="18.75">
      <c r="A176" s="106">
        <v>1</v>
      </c>
      <c r="B176" s="106">
        <v>2</v>
      </c>
      <c r="C176" s="106">
        <v>3</v>
      </c>
      <c r="D176" s="176">
        <v>4</v>
      </c>
      <c r="E176" s="176"/>
      <c r="F176" s="176">
        <v>5</v>
      </c>
      <c r="G176" s="176"/>
    </row>
    <row r="177" spans="1:7" ht="56.25">
      <c r="A177" s="13" t="s">
        <v>105</v>
      </c>
      <c r="B177" s="109"/>
      <c r="C177" s="106"/>
      <c r="D177" s="178"/>
      <c r="E177" s="180"/>
      <c r="F177" s="184">
        <f>'иные субсидии 2020 год '!E66</f>
        <v>0</v>
      </c>
      <c r="G177" s="186"/>
    </row>
    <row r="178" spans="1:7" ht="18.75">
      <c r="A178" s="8"/>
    </row>
    <row r="179" spans="1:7" ht="31.9" customHeight="1">
      <c r="A179" s="187" t="s">
        <v>208</v>
      </c>
      <c r="B179" s="187"/>
      <c r="C179" s="187"/>
      <c r="D179" s="187"/>
      <c r="E179" s="187"/>
      <c r="F179" s="187"/>
      <c r="G179" s="187"/>
    </row>
    <row r="180" spans="1:7" ht="15.75">
      <c r="A180" s="18"/>
    </row>
    <row r="181" spans="1:7" ht="18.75">
      <c r="A181" s="9" t="s">
        <v>147</v>
      </c>
      <c r="B181" s="10">
        <v>321</v>
      </c>
    </row>
    <row r="182" spans="1:7">
      <c r="A182" s="11"/>
    </row>
    <row r="183" spans="1:7" ht="72.599999999999994" customHeight="1">
      <c r="A183" s="106" t="s">
        <v>86</v>
      </c>
      <c r="B183" s="176" t="s">
        <v>106</v>
      </c>
      <c r="C183" s="176"/>
      <c r="D183" s="176" t="s">
        <v>107</v>
      </c>
      <c r="E183" s="176"/>
      <c r="F183" s="176" t="s">
        <v>108</v>
      </c>
      <c r="G183" s="176"/>
    </row>
    <row r="184" spans="1:7" ht="18.75">
      <c r="A184" s="106">
        <v>1</v>
      </c>
      <c r="B184" s="178">
        <v>2</v>
      </c>
      <c r="C184" s="180"/>
      <c r="D184" s="178">
        <v>3</v>
      </c>
      <c r="E184" s="180"/>
      <c r="F184" s="178">
        <v>4</v>
      </c>
      <c r="G184" s="180"/>
    </row>
    <row r="185" spans="1:7" ht="131.25">
      <c r="A185" s="13" t="s">
        <v>27</v>
      </c>
      <c r="B185" s="176"/>
      <c r="C185" s="176"/>
      <c r="D185" s="176"/>
      <c r="E185" s="176"/>
      <c r="F185" s="177">
        <f>'иные субсидии 2020 год '!D62</f>
        <v>0</v>
      </c>
      <c r="G185" s="177"/>
    </row>
    <row r="186" spans="1:7" ht="18.75">
      <c r="A186" s="13" t="s">
        <v>156</v>
      </c>
      <c r="B186" s="176"/>
      <c r="C186" s="176"/>
      <c r="D186" s="176"/>
      <c r="E186" s="176"/>
      <c r="F186" s="177"/>
      <c r="G186" s="177"/>
    </row>
    <row r="187" spans="1:7" ht="18.75">
      <c r="A187" s="8"/>
    </row>
    <row r="188" spans="1:7" ht="34.9" customHeight="1">
      <c r="A188" s="188" t="s">
        <v>226</v>
      </c>
      <c r="B188" s="188"/>
      <c r="C188" s="188"/>
      <c r="D188" s="188"/>
      <c r="E188" s="188"/>
      <c r="F188" s="188"/>
      <c r="G188" s="188"/>
    </row>
    <row r="189" spans="1:7" ht="18.75">
      <c r="A189" s="9" t="s">
        <v>145</v>
      </c>
      <c r="B189" s="10">
        <v>851</v>
      </c>
    </row>
    <row r="190" spans="1:7">
      <c r="A190" s="11"/>
    </row>
    <row r="191" spans="1:7" ht="126.6" customHeight="1">
      <c r="A191" s="106" t="s">
        <v>86</v>
      </c>
      <c r="B191" s="176" t="s">
        <v>109</v>
      </c>
      <c r="C191" s="176"/>
      <c r="D191" s="176" t="s">
        <v>110</v>
      </c>
      <c r="E191" s="176"/>
      <c r="F191" s="176" t="s">
        <v>111</v>
      </c>
      <c r="G191" s="176"/>
    </row>
    <row r="192" spans="1:7" ht="18.75">
      <c r="A192" s="106">
        <v>1</v>
      </c>
      <c r="B192" s="178">
        <v>2</v>
      </c>
      <c r="C192" s="180"/>
      <c r="D192" s="195">
        <v>3</v>
      </c>
      <c r="E192" s="196"/>
      <c r="F192" s="195">
        <v>4</v>
      </c>
      <c r="G192" s="196"/>
    </row>
    <row r="193" spans="1:7" ht="37.5">
      <c r="A193" s="13" t="s">
        <v>112</v>
      </c>
      <c r="B193" s="195"/>
      <c r="C193" s="196"/>
      <c r="D193" s="195"/>
      <c r="E193" s="196"/>
      <c r="F193" s="197">
        <f>'иные субсидии 2020 год '!E70</f>
        <v>0</v>
      </c>
      <c r="G193" s="198"/>
    </row>
    <row r="194" spans="1:7" ht="37.5">
      <c r="A194" s="13" t="s">
        <v>113</v>
      </c>
      <c r="B194" s="195"/>
      <c r="C194" s="196"/>
      <c r="D194" s="195"/>
      <c r="E194" s="196"/>
      <c r="F194" s="199"/>
      <c r="G194" s="200"/>
    </row>
    <row r="195" spans="1:7" ht="18.75">
      <c r="A195" s="15"/>
      <c r="B195" s="16"/>
      <c r="C195" s="19"/>
      <c r="D195" s="20"/>
      <c r="E195" s="21"/>
      <c r="F195" s="21"/>
      <c r="G195" s="21"/>
    </row>
    <row r="196" spans="1:7" ht="18.75">
      <c r="A196" s="9" t="s">
        <v>114</v>
      </c>
    </row>
    <row r="197" spans="1:7">
      <c r="A197" s="11"/>
    </row>
    <row r="198" spans="1:7" ht="36.6" customHeight="1">
      <c r="A198" s="106" t="s">
        <v>86</v>
      </c>
      <c r="B198" s="176" t="s">
        <v>109</v>
      </c>
      <c r="C198" s="176"/>
      <c r="D198" s="176" t="s">
        <v>110</v>
      </c>
      <c r="E198" s="176"/>
      <c r="F198" s="176" t="s">
        <v>115</v>
      </c>
      <c r="G198" s="176"/>
    </row>
    <row r="199" spans="1:7" ht="18.75">
      <c r="A199" s="106">
        <v>1</v>
      </c>
      <c r="B199" s="178">
        <v>2</v>
      </c>
      <c r="C199" s="180"/>
      <c r="D199" s="178">
        <v>3</v>
      </c>
      <c r="E199" s="180"/>
      <c r="F199" s="189">
        <v>4</v>
      </c>
      <c r="G199" s="190"/>
    </row>
    <row r="200" spans="1:7" ht="39" customHeight="1">
      <c r="A200" s="13" t="s">
        <v>116</v>
      </c>
      <c r="B200" s="178" t="s">
        <v>117</v>
      </c>
      <c r="C200" s="180"/>
      <c r="D200" s="178" t="s">
        <v>117</v>
      </c>
      <c r="E200" s="180"/>
      <c r="F200" s="191">
        <f>'иные субсидии 2020 год '!D71</f>
        <v>0</v>
      </c>
      <c r="G200" s="201"/>
    </row>
    <row r="201" spans="1:7" ht="18.75">
      <c r="A201" s="13" t="s">
        <v>118</v>
      </c>
      <c r="B201" s="195"/>
      <c r="C201" s="196"/>
      <c r="D201" s="195"/>
      <c r="E201" s="196"/>
      <c r="F201" s="195"/>
      <c r="G201" s="196"/>
    </row>
    <row r="202" spans="1:7" ht="18.75">
      <c r="A202" s="9"/>
    </row>
    <row r="203" spans="1:7" ht="18.75">
      <c r="A203" s="9" t="s">
        <v>119</v>
      </c>
    </row>
    <row r="204" spans="1:7">
      <c r="A204" s="11"/>
    </row>
    <row r="205" spans="1:7" ht="72.599999999999994" customHeight="1">
      <c r="A205" s="106" t="s">
        <v>86</v>
      </c>
      <c r="B205" s="176" t="s">
        <v>109</v>
      </c>
      <c r="C205" s="176"/>
      <c r="D205" s="176" t="s">
        <v>110</v>
      </c>
      <c r="E205" s="176"/>
      <c r="F205" s="176" t="s">
        <v>115</v>
      </c>
      <c r="G205" s="176"/>
    </row>
    <row r="206" spans="1:7" ht="18.75">
      <c r="A206" s="106">
        <v>1</v>
      </c>
      <c r="B206" s="178">
        <v>2</v>
      </c>
      <c r="C206" s="180"/>
      <c r="D206" s="178">
        <v>3</v>
      </c>
      <c r="E206" s="180"/>
      <c r="F206" s="189">
        <v>4</v>
      </c>
      <c r="G206" s="190"/>
    </row>
    <row r="207" spans="1:7" ht="49.15" customHeight="1">
      <c r="A207" s="13" t="s">
        <v>155</v>
      </c>
      <c r="B207" s="178" t="s">
        <v>117</v>
      </c>
      <c r="C207" s="180"/>
      <c r="D207" s="178" t="s">
        <v>117</v>
      </c>
      <c r="E207" s="180"/>
      <c r="F207" s="191">
        <f>'иные субсидии 2020 год '!D72</f>
        <v>0</v>
      </c>
      <c r="G207" s="192"/>
    </row>
    <row r="208" spans="1:7" ht="15" customHeight="1">
      <c r="A208" s="13" t="s">
        <v>118</v>
      </c>
      <c r="B208" s="195"/>
      <c r="C208" s="196"/>
      <c r="D208" s="195"/>
      <c r="E208" s="196"/>
      <c r="F208" s="202"/>
      <c r="G208" s="203"/>
    </row>
    <row r="209" spans="1:7" ht="18.75">
      <c r="A209" s="8"/>
    </row>
    <row r="210" spans="1:7" ht="45" customHeight="1">
      <c r="A210" s="188" t="s">
        <v>209</v>
      </c>
      <c r="B210" s="188"/>
      <c r="C210" s="188"/>
      <c r="D210" s="188"/>
      <c r="E210" s="188"/>
      <c r="F210" s="188"/>
      <c r="G210" s="188"/>
    </row>
    <row r="211" spans="1:7" ht="15.75">
      <c r="A211" s="18"/>
    </row>
    <row r="212" spans="1:7" ht="18.75">
      <c r="A212" s="9" t="s">
        <v>145</v>
      </c>
      <c r="B212" s="52" t="s">
        <v>210</v>
      </c>
      <c r="C212" s="51"/>
    </row>
    <row r="213" spans="1:7">
      <c r="A213" s="11"/>
    </row>
    <row r="214" spans="1:7" ht="67.900000000000006" customHeight="1">
      <c r="A214" s="106" t="s">
        <v>86</v>
      </c>
      <c r="B214" s="176" t="s">
        <v>106</v>
      </c>
      <c r="C214" s="176"/>
      <c r="D214" s="176" t="s">
        <v>107</v>
      </c>
      <c r="E214" s="176"/>
      <c r="F214" s="176" t="s">
        <v>108</v>
      </c>
      <c r="G214" s="176"/>
    </row>
    <row r="215" spans="1:7" ht="18.75">
      <c r="A215" s="106">
        <v>1</v>
      </c>
      <c r="B215" s="176">
        <v>2</v>
      </c>
      <c r="C215" s="176"/>
      <c r="D215" s="176">
        <v>3</v>
      </c>
      <c r="E215" s="176"/>
      <c r="F215" s="176">
        <v>4</v>
      </c>
      <c r="G215" s="176"/>
    </row>
    <row r="216" spans="1:7" ht="18.75">
      <c r="A216" s="13"/>
      <c r="B216" s="204"/>
      <c r="C216" s="204"/>
      <c r="D216" s="204"/>
      <c r="E216" s="204"/>
      <c r="F216" s="205">
        <f>'иные субсидии 2020 год '!D78</f>
        <v>0</v>
      </c>
      <c r="G216" s="205"/>
    </row>
    <row r="217" spans="1:7" ht="18.75">
      <c r="A217" s="13"/>
      <c r="B217" s="204"/>
      <c r="C217" s="204"/>
      <c r="D217" s="204"/>
      <c r="E217" s="204"/>
      <c r="F217" s="205"/>
      <c r="G217" s="205"/>
    </row>
    <row r="218" spans="1:7" ht="18" customHeight="1">
      <c r="A218" s="8"/>
    </row>
    <row r="219" spans="1:7" ht="18" customHeight="1">
      <c r="A219" s="9" t="s">
        <v>145</v>
      </c>
      <c r="B219" s="52" t="s">
        <v>211</v>
      </c>
      <c r="C219" s="51"/>
    </row>
    <row r="220" spans="1:7" ht="18" customHeight="1">
      <c r="A220" s="11"/>
    </row>
    <row r="221" spans="1:7" ht="44.45" customHeight="1">
      <c r="A221" s="106" t="s">
        <v>86</v>
      </c>
      <c r="B221" s="176" t="s">
        <v>106</v>
      </c>
      <c r="C221" s="176"/>
      <c r="D221" s="176" t="s">
        <v>107</v>
      </c>
      <c r="E221" s="176"/>
      <c r="F221" s="176" t="s">
        <v>108</v>
      </c>
      <c r="G221" s="176"/>
    </row>
    <row r="222" spans="1:7" ht="18" customHeight="1">
      <c r="A222" s="106">
        <v>1</v>
      </c>
      <c r="B222" s="176">
        <v>2</v>
      </c>
      <c r="C222" s="176"/>
      <c r="D222" s="176">
        <v>3</v>
      </c>
      <c r="E222" s="176"/>
      <c r="F222" s="176">
        <v>4</v>
      </c>
      <c r="G222" s="176"/>
    </row>
    <row r="223" spans="1:7" ht="18" customHeight="1">
      <c r="A223" s="13"/>
      <c r="B223" s="204"/>
      <c r="C223" s="204"/>
      <c r="D223" s="204"/>
      <c r="E223" s="204"/>
      <c r="F223" s="205">
        <f>'иные субсидии 2020 год '!D79</f>
        <v>0</v>
      </c>
      <c r="G223" s="205"/>
    </row>
    <row r="224" spans="1:7" ht="18" customHeight="1">
      <c r="A224" s="13"/>
      <c r="B224" s="204"/>
      <c r="C224" s="204"/>
      <c r="D224" s="204"/>
      <c r="E224" s="204"/>
      <c r="F224" s="205"/>
      <c r="G224" s="205"/>
    </row>
    <row r="225" spans="1:7" ht="18" customHeight="1">
      <c r="A225" s="8"/>
    </row>
    <row r="226" spans="1:7" ht="18" customHeight="1">
      <c r="A226" s="9" t="s">
        <v>145</v>
      </c>
      <c r="B226" s="52" t="s">
        <v>212</v>
      </c>
      <c r="C226" s="51"/>
    </row>
    <row r="227" spans="1:7" ht="18" customHeight="1">
      <c r="A227" s="11"/>
    </row>
    <row r="228" spans="1:7" ht="37.15" customHeight="1">
      <c r="A228" s="106" t="s">
        <v>86</v>
      </c>
      <c r="B228" s="176" t="s">
        <v>106</v>
      </c>
      <c r="C228" s="176"/>
      <c r="D228" s="176" t="s">
        <v>107</v>
      </c>
      <c r="E228" s="176"/>
      <c r="F228" s="176" t="s">
        <v>108</v>
      </c>
      <c r="G228" s="176"/>
    </row>
    <row r="229" spans="1:7" ht="18" customHeight="1">
      <c r="A229" s="106">
        <v>1</v>
      </c>
      <c r="B229" s="176">
        <v>2</v>
      </c>
      <c r="C229" s="176"/>
      <c r="D229" s="176">
        <v>3</v>
      </c>
      <c r="E229" s="176"/>
      <c r="F229" s="176">
        <v>4</v>
      </c>
      <c r="G229" s="176"/>
    </row>
    <row r="230" spans="1:7" ht="18" customHeight="1">
      <c r="A230" s="13"/>
      <c r="B230" s="204"/>
      <c r="C230" s="204"/>
      <c r="D230" s="204"/>
      <c r="E230" s="204"/>
      <c r="F230" s="205">
        <f>'иные субсидии 2020 год '!D80</f>
        <v>0</v>
      </c>
      <c r="G230" s="205"/>
    </row>
    <row r="231" spans="1:7" ht="18" customHeight="1">
      <c r="A231" s="13"/>
      <c r="B231" s="204"/>
      <c r="C231" s="204"/>
      <c r="D231" s="204"/>
      <c r="E231" s="204"/>
      <c r="F231" s="205"/>
      <c r="G231" s="205"/>
    </row>
    <row r="232" spans="1:7" ht="18" customHeight="1">
      <c r="A232" s="15"/>
      <c r="B232" s="16"/>
      <c r="C232" s="16"/>
      <c r="D232" s="16"/>
      <c r="E232" s="16"/>
      <c r="F232" s="16"/>
      <c r="G232" s="16"/>
    </row>
    <row r="233" spans="1:7" ht="43.15" customHeight="1">
      <c r="A233" s="188" t="s">
        <v>213</v>
      </c>
      <c r="B233" s="188"/>
      <c r="C233" s="188"/>
      <c r="D233" s="188"/>
      <c r="E233" s="188"/>
      <c r="F233" s="188"/>
      <c r="G233" s="188"/>
    </row>
    <row r="234" spans="1:7" ht="18" customHeight="1">
      <c r="A234" s="9" t="s">
        <v>145</v>
      </c>
      <c r="B234" s="10">
        <v>853</v>
      </c>
    </row>
    <row r="235" spans="1:7" ht="18" customHeight="1">
      <c r="A235" s="11"/>
    </row>
    <row r="236" spans="1:7" ht="54.6" customHeight="1">
      <c r="A236" s="106" t="s">
        <v>86</v>
      </c>
      <c r="B236" s="176" t="s">
        <v>109</v>
      </c>
      <c r="C236" s="176"/>
      <c r="D236" s="176" t="s">
        <v>110</v>
      </c>
      <c r="E236" s="176"/>
      <c r="F236" s="176" t="s">
        <v>111</v>
      </c>
      <c r="G236" s="176"/>
    </row>
    <row r="237" spans="1:7" ht="18" customHeight="1">
      <c r="A237" s="106">
        <v>1</v>
      </c>
      <c r="B237" s="176">
        <v>2</v>
      </c>
      <c r="C237" s="176"/>
      <c r="D237" s="176">
        <v>3</v>
      </c>
      <c r="E237" s="176"/>
      <c r="F237" s="176">
        <v>4</v>
      </c>
      <c r="G237" s="176"/>
    </row>
    <row r="238" spans="1:7" ht="18" customHeight="1">
      <c r="A238" s="106"/>
      <c r="B238" s="178"/>
      <c r="C238" s="180"/>
      <c r="D238" s="178"/>
      <c r="E238" s="180"/>
      <c r="F238" s="178"/>
      <c r="G238" s="180"/>
    </row>
    <row r="239" spans="1:7" ht="18" customHeight="1">
      <c r="A239" s="106" t="s">
        <v>245</v>
      </c>
      <c r="B239" s="178"/>
      <c r="C239" s="180"/>
      <c r="D239" s="178"/>
      <c r="E239" s="180"/>
      <c r="F239" s="184">
        <f>'иные субсидии 2020 год '!D73</f>
        <v>0</v>
      </c>
      <c r="G239" s="180"/>
    </row>
    <row r="240" spans="1:7" ht="18" customHeight="1">
      <c r="A240" s="106"/>
      <c r="B240" s="178"/>
      <c r="C240" s="180"/>
      <c r="D240" s="178"/>
      <c r="E240" s="180"/>
      <c r="F240" s="178"/>
      <c r="G240" s="180"/>
    </row>
    <row r="241" spans="1:7" ht="18" customHeight="1">
      <c r="A241" s="106" t="s">
        <v>246</v>
      </c>
      <c r="B241" s="178"/>
      <c r="C241" s="180"/>
      <c r="D241" s="178"/>
      <c r="E241" s="180"/>
      <c r="F241" s="184">
        <f>'иные субсидии 2020 год '!D74</f>
        <v>0</v>
      </c>
      <c r="G241" s="180"/>
    </row>
    <row r="242" spans="1:7" ht="18" customHeight="1">
      <c r="A242" s="106"/>
      <c r="B242" s="178"/>
      <c r="C242" s="180"/>
      <c r="D242" s="178"/>
      <c r="E242" s="180"/>
      <c r="F242" s="178"/>
      <c r="G242" s="180"/>
    </row>
    <row r="243" spans="1:7" ht="18" customHeight="1">
      <c r="A243" s="106" t="s">
        <v>247</v>
      </c>
      <c r="B243" s="178"/>
      <c r="C243" s="180"/>
      <c r="D243" s="178"/>
      <c r="E243" s="180"/>
      <c r="F243" s="184">
        <f>'иные субсидии 2020 год '!D75</f>
        <v>0</v>
      </c>
      <c r="G243" s="180"/>
    </row>
    <row r="244" spans="1:7" ht="18" customHeight="1">
      <c r="A244" s="106"/>
      <c r="B244" s="178"/>
      <c r="C244" s="180"/>
      <c r="D244" s="178"/>
      <c r="E244" s="180"/>
      <c r="F244" s="178"/>
      <c r="G244" s="180"/>
    </row>
    <row r="245" spans="1:7" ht="18" customHeight="1">
      <c r="A245" s="106" t="s">
        <v>248</v>
      </c>
      <c r="B245" s="178"/>
      <c r="C245" s="180"/>
      <c r="D245" s="178"/>
      <c r="E245" s="180"/>
      <c r="F245" s="184">
        <f>'иные субсидии 2020 год '!D81</f>
        <v>0</v>
      </c>
      <c r="G245" s="180"/>
    </row>
    <row r="246" spans="1:7" ht="18" customHeight="1">
      <c r="A246" s="106"/>
      <c r="B246" s="178"/>
      <c r="C246" s="180"/>
      <c r="D246" s="178"/>
      <c r="E246" s="180"/>
      <c r="F246" s="178"/>
      <c r="G246" s="180"/>
    </row>
    <row r="247" spans="1:7" ht="18" customHeight="1">
      <c r="A247" s="106" t="s">
        <v>249</v>
      </c>
      <c r="B247" s="178"/>
      <c r="C247" s="180"/>
      <c r="D247" s="178"/>
      <c r="E247" s="180"/>
      <c r="F247" s="184">
        <f>'иные субсидии 2020 год '!D84</f>
        <v>0</v>
      </c>
      <c r="G247" s="180"/>
    </row>
    <row r="248" spans="1:7" ht="18" customHeight="1">
      <c r="A248" s="13"/>
      <c r="B248" s="204"/>
      <c r="C248" s="204"/>
      <c r="D248" s="204"/>
      <c r="E248" s="204"/>
      <c r="F248" s="205"/>
      <c r="G248" s="205"/>
    </row>
    <row r="249" spans="1:7" ht="18" customHeight="1">
      <c r="A249" s="15"/>
      <c r="B249" s="16"/>
      <c r="C249" s="16"/>
      <c r="D249" s="16"/>
      <c r="E249" s="16"/>
      <c r="F249" s="16"/>
      <c r="G249" s="16"/>
    </row>
    <row r="250" spans="1:7" ht="28.9" customHeight="1">
      <c r="A250" s="188" t="s">
        <v>214</v>
      </c>
      <c r="B250" s="188"/>
      <c r="C250" s="188"/>
      <c r="D250" s="188"/>
      <c r="E250" s="188"/>
      <c r="F250" s="188"/>
      <c r="G250" s="188"/>
    </row>
    <row r="251" spans="1:7" ht="41.45" customHeight="1">
      <c r="A251" s="206" t="s">
        <v>215</v>
      </c>
      <c r="B251" s="206"/>
      <c r="C251" s="206"/>
      <c r="D251" s="206"/>
      <c r="E251" s="206"/>
      <c r="F251" s="206"/>
      <c r="G251" s="206"/>
    </row>
    <row r="252" spans="1:7" ht="18.75">
      <c r="A252" s="113"/>
      <c r="B252" s="113"/>
      <c r="C252" s="113"/>
      <c r="D252" s="113"/>
      <c r="E252" s="113"/>
      <c r="F252" s="113"/>
      <c r="G252" s="113"/>
    </row>
    <row r="253" spans="1:7" ht="18.75">
      <c r="A253" s="9" t="s">
        <v>145</v>
      </c>
      <c r="B253" s="19">
        <v>244</v>
      </c>
      <c r="C253" s="113"/>
      <c r="D253" s="113"/>
      <c r="E253" s="113"/>
      <c r="F253" s="113"/>
      <c r="G253" s="113"/>
    </row>
    <row r="254" spans="1:7" ht="18.75">
      <c r="A254" s="22"/>
      <c r="B254" s="22"/>
      <c r="C254" s="22"/>
      <c r="D254" s="22"/>
      <c r="E254" s="22"/>
      <c r="F254" s="22"/>
      <c r="G254" s="22"/>
    </row>
    <row r="255" spans="1:7" ht="51.6" customHeight="1">
      <c r="A255" s="106" t="s">
        <v>86</v>
      </c>
      <c r="B255" s="176" t="s">
        <v>160</v>
      </c>
      <c r="C255" s="176"/>
      <c r="D255" s="176" t="s">
        <v>122</v>
      </c>
      <c r="E255" s="176"/>
      <c r="F255" s="176" t="s">
        <v>161</v>
      </c>
      <c r="G255" s="176"/>
    </row>
    <row r="256" spans="1:7" ht="28.9" customHeight="1">
      <c r="A256" s="106">
        <v>1</v>
      </c>
      <c r="B256" s="178">
        <v>2</v>
      </c>
      <c r="C256" s="180"/>
      <c r="D256" s="178">
        <v>3</v>
      </c>
      <c r="E256" s="180"/>
      <c r="F256" s="195">
        <v>4</v>
      </c>
      <c r="G256" s="196"/>
    </row>
    <row r="257" spans="1:7" ht="28.9" customHeight="1">
      <c r="A257" s="13" t="s">
        <v>159</v>
      </c>
      <c r="B257" s="195"/>
      <c r="C257" s="196"/>
      <c r="D257" s="195"/>
      <c r="E257" s="196"/>
      <c r="F257" s="202">
        <f>'иные субсидии 2020 год '!D36</f>
        <v>0</v>
      </c>
      <c r="G257" s="203"/>
    </row>
    <row r="258" spans="1:7" ht="28.9" customHeight="1">
      <c r="A258" s="13" t="s">
        <v>120</v>
      </c>
      <c r="B258" s="195"/>
      <c r="C258" s="196"/>
      <c r="D258" s="195"/>
      <c r="E258" s="196"/>
      <c r="F258" s="202"/>
      <c r="G258" s="203"/>
    </row>
    <row r="259" spans="1:7" ht="18.75">
      <c r="A259" s="110"/>
      <c r="B259" s="110"/>
      <c r="C259" s="110"/>
      <c r="D259" s="110"/>
      <c r="E259" s="110"/>
      <c r="F259" s="110"/>
      <c r="G259" s="110"/>
    </row>
    <row r="260" spans="1:7" ht="24.6" customHeight="1">
      <c r="A260" s="187" t="s">
        <v>216</v>
      </c>
      <c r="B260" s="187"/>
      <c r="C260" s="187"/>
      <c r="D260" s="187"/>
      <c r="E260" s="187"/>
      <c r="F260" s="187"/>
      <c r="G260" s="187"/>
    </row>
    <row r="261" spans="1:7" ht="18.75">
      <c r="A261" s="9"/>
    </row>
    <row r="262" spans="1:7" ht="18.75">
      <c r="A262" s="9" t="s">
        <v>145</v>
      </c>
      <c r="B262" s="10">
        <v>244</v>
      </c>
    </row>
    <row r="263" spans="1:7" ht="18.75">
      <c r="A263" s="8"/>
    </row>
    <row r="264" spans="1:7" ht="72.599999999999994" customHeight="1">
      <c r="A264" s="106" t="s">
        <v>86</v>
      </c>
      <c r="B264" s="176" t="s">
        <v>121</v>
      </c>
      <c r="C264" s="176"/>
      <c r="D264" s="176" t="s">
        <v>122</v>
      </c>
      <c r="E264" s="176"/>
      <c r="F264" s="176" t="s">
        <v>186</v>
      </c>
      <c r="G264" s="176"/>
    </row>
    <row r="265" spans="1:7" ht="18.75">
      <c r="A265" s="106">
        <v>1</v>
      </c>
      <c r="B265" s="178">
        <v>2</v>
      </c>
      <c r="C265" s="180"/>
      <c r="D265" s="178">
        <v>3</v>
      </c>
      <c r="E265" s="180"/>
      <c r="F265" s="195">
        <v>4</v>
      </c>
      <c r="G265" s="196"/>
    </row>
    <row r="266" spans="1:7" ht="37.5">
      <c r="A266" s="13" t="s">
        <v>123</v>
      </c>
      <c r="B266" s="195"/>
      <c r="C266" s="196"/>
      <c r="D266" s="195"/>
      <c r="E266" s="196"/>
      <c r="F266" s="202">
        <f>'иные субсидии 2020 год '!D39</f>
        <v>0</v>
      </c>
      <c r="G266" s="203"/>
    </row>
    <row r="267" spans="1:7" ht="18.75">
      <c r="A267" s="13" t="s">
        <v>124</v>
      </c>
      <c r="B267" s="195"/>
      <c r="C267" s="196"/>
      <c r="D267" s="195"/>
      <c r="E267" s="196"/>
      <c r="F267" s="202"/>
      <c r="G267" s="203"/>
    </row>
    <row r="268" spans="1:7" ht="18.75">
      <c r="A268" s="13" t="s">
        <v>120</v>
      </c>
      <c r="B268" s="195"/>
      <c r="C268" s="196"/>
      <c r="D268" s="195"/>
      <c r="E268" s="196"/>
      <c r="F268" s="202"/>
      <c r="G268" s="203"/>
    </row>
    <row r="269" spans="1:7">
      <c r="A269" s="23"/>
    </row>
    <row r="270" spans="1:7" ht="18.75">
      <c r="A270" s="187" t="s">
        <v>217</v>
      </c>
      <c r="B270" s="187"/>
      <c r="C270" s="187"/>
      <c r="D270" s="187"/>
      <c r="E270" s="187"/>
      <c r="F270" s="187"/>
      <c r="G270" s="187"/>
    </row>
    <row r="271" spans="1:7" ht="18.75">
      <c r="A271" s="9"/>
    </row>
    <row r="272" spans="1:7" ht="18.75">
      <c r="A272" s="9" t="s">
        <v>145</v>
      </c>
      <c r="B272" s="10">
        <v>244</v>
      </c>
    </row>
    <row r="273" spans="1:7" ht="18.75">
      <c r="A273" s="8"/>
    </row>
    <row r="274" spans="1:7" ht="54.6" customHeight="1">
      <c r="A274" s="106" t="s">
        <v>86</v>
      </c>
      <c r="B274" s="176" t="s">
        <v>125</v>
      </c>
      <c r="C274" s="176"/>
      <c r="D274" s="176" t="s">
        <v>93</v>
      </c>
      <c r="E274" s="176"/>
      <c r="F274" s="176" t="s">
        <v>186</v>
      </c>
      <c r="G274" s="176"/>
    </row>
    <row r="275" spans="1:7" ht="18.75">
      <c r="A275" s="106">
        <v>1</v>
      </c>
      <c r="B275" s="178">
        <v>2</v>
      </c>
      <c r="C275" s="180"/>
      <c r="D275" s="178">
        <v>3</v>
      </c>
      <c r="E275" s="180"/>
      <c r="F275" s="178">
        <v>4</v>
      </c>
      <c r="G275" s="180"/>
    </row>
    <row r="276" spans="1:7" ht="18.75">
      <c r="A276" s="13"/>
      <c r="B276" s="178"/>
      <c r="C276" s="180"/>
      <c r="D276" s="178"/>
      <c r="E276" s="180"/>
      <c r="F276" s="184">
        <f>'иные субсидии 2020 год '!D42</f>
        <v>0</v>
      </c>
      <c r="G276" s="186"/>
    </row>
    <row r="277" spans="1:7" ht="18.75">
      <c r="A277" s="13" t="s">
        <v>120</v>
      </c>
      <c r="B277" s="178"/>
      <c r="C277" s="180"/>
      <c r="D277" s="178"/>
      <c r="E277" s="180"/>
      <c r="F277" s="184"/>
      <c r="G277" s="186"/>
    </row>
    <row r="278" spans="1:7" ht="18.75">
      <c r="A278" s="8"/>
    </row>
    <row r="279" spans="1:7" ht="18.75">
      <c r="A279" s="187" t="s">
        <v>218</v>
      </c>
      <c r="B279" s="187"/>
      <c r="C279" s="187"/>
      <c r="D279" s="187"/>
      <c r="E279" s="187"/>
      <c r="F279" s="187"/>
      <c r="G279" s="187"/>
    </row>
    <row r="280" spans="1:7" ht="18.75">
      <c r="A280" s="9"/>
    </row>
    <row r="281" spans="1:7" ht="18.75">
      <c r="A281" s="9" t="s">
        <v>145</v>
      </c>
      <c r="B281" s="10">
        <v>244</v>
      </c>
    </row>
    <row r="282" spans="1:7" ht="18.75">
      <c r="A282" s="8"/>
    </row>
    <row r="283" spans="1:7" ht="54.6" customHeight="1">
      <c r="A283" s="106" t="s">
        <v>86</v>
      </c>
      <c r="B283" s="176" t="s">
        <v>126</v>
      </c>
      <c r="C283" s="176"/>
      <c r="D283" s="176" t="s">
        <v>127</v>
      </c>
      <c r="E283" s="176"/>
      <c r="F283" s="176" t="s">
        <v>94</v>
      </c>
      <c r="G283" s="176"/>
    </row>
    <row r="284" spans="1:7" ht="18.75">
      <c r="A284" s="106">
        <v>1</v>
      </c>
      <c r="B284" s="178">
        <v>2</v>
      </c>
      <c r="C284" s="180"/>
      <c r="D284" s="178">
        <v>3</v>
      </c>
      <c r="E284" s="180"/>
      <c r="F284" s="178">
        <v>4</v>
      </c>
      <c r="G284" s="180"/>
    </row>
    <row r="285" spans="1:7" ht="75">
      <c r="A285" s="13" t="s">
        <v>18</v>
      </c>
      <c r="B285" s="178"/>
      <c r="C285" s="180"/>
      <c r="D285" s="178"/>
      <c r="E285" s="180"/>
      <c r="F285" s="184">
        <f>'иные субсидии 2020 год '!D45</f>
        <v>0</v>
      </c>
      <c r="G285" s="186"/>
    </row>
    <row r="286" spans="1:7" ht="37.5">
      <c r="A286" s="13" t="s">
        <v>19</v>
      </c>
      <c r="B286" s="178"/>
      <c r="C286" s="180"/>
      <c r="D286" s="178"/>
      <c r="E286" s="180"/>
      <c r="F286" s="184">
        <f>'иные субсидии 2020 год '!D46</f>
        <v>0</v>
      </c>
      <c r="G286" s="186"/>
    </row>
    <row r="287" spans="1:7" ht="75">
      <c r="A287" s="13" t="s">
        <v>20</v>
      </c>
      <c r="B287" s="178"/>
      <c r="C287" s="180"/>
      <c r="D287" s="178"/>
      <c r="E287" s="180"/>
      <c r="F287" s="184">
        <f>'иные субсидии 2020 год '!D47</f>
        <v>0</v>
      </c>
      <c r="G287" s="186"/>
    </row>
    <row r="288" spans="1:7" ht="75">
      <c r="A288" s="13" t="s">
        <v>21</v>
      </c>
      <c r="B288" s="178"/>
      <c r="C288" s="180"/>
      <c r="D288" s="178"/>
      <c r="E288" s="180"/>
      <c r="F288" s="184">
        <f>'иные субсидии 2020 год '!D48</f>
        <v>0</v>
      </c>
      <c r="G288" s="186"/>
    </row>
    <row r="289" spans="1:7" ht="56.25">
      <c r="A289" s="24" t="s">
        <v>22</v>
      </c>
      <c r="B289" s="178"/>
      <c r="C289" s="180"/>
      <c r="D289" s="178"/>
      <c r="E289" s="180"/>
      <c r="F289" s="184">
        <f>'иные субсидии 2020 год '!D49</f>
        <v>0</v>
      </c>
      <c r="G289" s="186"/>
    </row>
    <row r="290" spans="1:7" ht="18.75">
      <c r="A290" s="25"/>
      <c r="B290" s="26"/>
      <c r="C290" s="26"/>
      <c r="D290" s="26"/>
      <c r="E290" s="26"/>
      <c r="F290" s="26"/>
      <c r="G290" s="26"/>
    </row>
    <row r="291" spans="1:7" ht="18.75">
      <c r="A291" s="207" t="s">
        <v>219</v>
      </c>
      <c r="B291" s="207"/>
      <c r="C291" s="207"/>
      <c r="D291" s="207"/>
      <c r="E291" s="207"/>
      <c r="F291" s="207"/>
      <c r="G291" s="207"/>
    </row>
    <row r="292" spans="1:7" ht="18.75">
      <c r="A292" s="114"/>
      <c r="B292" s="114"/>
      <c r="C292" s="114"/>
      <c r="D292" s="114"/>
      <c r="E292" s="114"/>
      <c r="F292" s="114"/>
      <c r="G292" s="114"/>
    </row>
    <row r="293" spans="1:7" ht="18.75">
      <c r="A293" s="9" t="s">
        <v>145</v>
      </c>
      <c r="B293" s="10">
        <v>244</v>
      </c>
    </row>
    <row r="294" spans="1:7" ht="18.75">
      <c r="A294" s="8"/>
    </row>
    <row r="295" spans="1:7" ht="49.15" customHeight="1">
      <c r="A295" s="106" t="s">
        <v>86</v>
      </c>
      <c r="B295" s="176" t="s">
        <v>128</v>
      </c>
      <c r="C295" s="176"/>
      <c r="D295" s="176" t="s">
        <v>148</v>
      </c>
      <c r="E295" s="176"/>
      <c r="F295" s="176" t="s">
        <v>129</v>
      </c>
      <c r="G295" s="176"/>
    </row>
    <row r="296" spans="1:7" ht="18.75">
      <c r="A296" s="106">
        <v>1</v>
      </c>
      <c r="B296" s="178">
        <v>2</v>
      </c>
      <c r="C296" s="180"/>
      <c r="D296" s="178">
        <v>3</v>
      </c>
      <c r="E296" s="180"/>
      <c r="F296" s="178">
        <v>4</v>
      </c>
      <c r="G296" s="180"/>
    </row>
    <row r="297" spans="1:7" ht="37.5">
      <c r="A297" s="13" t="s">
        <v>130</v>
      </c>
      <c r="B297" s="178"/>
      <c r="C297" s="180"/>
      <c r="D297" s="178"/>
      <c r="E297" s="180"/>
      <c r="F297" s="184">
        <f>'иные субсидии 2020 год '!D50</f>
        <v>0</v>
      </c>
      <c r="G297" s="186"/>
    </row>
    <row r="298" spans="1:7" ht="18.75">
      <c r="A298" s="13" t="s">
        <v>118</v>
      </c>
      <c r="B298" s="178"/>
      <c r="C298" s="180"/>
      <c r="D298" s="178"/>
      <c r="E298" s="180"/>
      <c r="F298" s="184"/>
      <c r="G298" s="186"/>
    </row>
    <row r="299" spans="1:7" ht="18.75">
      <c r="A299" s="27"/>
      <c r="B299" s="26"/>
      <c r="C299" s="26"/>
      <c r="D299" s="26"/>
      <c r="E299" s="26"/>
      <c r="F299" s="26"/>
      <c r="G299" s="26"/>
    </row>
    <row r="300" spans="1:7" ht="39" customHeight="1">
      <c r="A300" s="206" t="s">
        <v>220</v>
      </c>
      <c r="B300" s="206"/>
      <c r="C300" s="206"/>
      <c r="D300" s="206"/>
      <c r="E300" s="206"/>
      <c r="F300" s="206"/>
      <c r="G300" s="206"/>
    </row>
    <row r="301" spans="1:7" ht="18.75">
      <c r="A301" s="9"/>
    </row>
    <row r="302" spans="1:7" ht="18.75">
      <c r="A302" s="9" t="s">
        <v>145</v>
      </c>
      <c r="B302" s="10">
        <v>243</v>
      </c>
    </row>
    <row r="303" spans="1:7" ht="18.75">
      <c r="A303" s="8"/>
    </row>
    <row r="304" spans="1:7" ht="39.6" customHeight="1">
      <c r="A304" s="176" t="s">
        <v>86</v>
      </c>
      <c r="B304" s="176"/>
      <c r="C304" s="176"/>
      <c r="D304" s="176" t="s">
        <v>131</v>
      </c>
      <c r="E304" s="176"/>
      <c r="F304" s="176" t="s">
        <v>132</v>
      </c>
      <c r="G304" s="176"/>
    </row>
    <row r="305" spans="1:7" ht="18.75">
      <c r="A305" s="176">
        <v>1</v>
      </c>
      <c r="B305" s="176"/>
      <c r="C305" s="176"/>
      <c r="D305" s="189">
        <v>2</v>
      </c>
      <c r="E305" s="190"/>
      <c r="F305" s="189">
        <v>3</v>
      </c>
      <c r="G305" s="190"/>
    </row>
    <row r="306" spans="1:7" ht="43.15" customHeight="1">
      <c r="A306" s="208" t="s">
        <v>163</v>
      </c>
      <c r="B306" s="208"/>
      <c r="C306" s="208"/>
      <c r="D306" s="209"/>
      <c r="E306" s="210"/>
      <c r="F306" s="191">
        <f>'иные субсидии 2020 год '!D52</f>
        <v>0</v>
      </c>
      <c r="G306" s="192"/>
    </row>
    <row r="307" spans="1:7" ht="18.75">
      <c r="A307" s="181" t="s">
        <v>120</v>
      </c>
      <c r="B307" s="182"/>
      <c r="C307" s="183"/>
      <c r="D307" s="209"/>
      <c r="E307" s="210"/>
      <c r="F307" s="193"/>
      <c r="G307" s="194"/>
    </row>
    <row r="308" spans="1:7" ht="18.75">
      <c r="A308" s="28"/>
      <c r="B308" s="28"/>
      <c r="C308" s="28"/>
      <c r="D308" s="17"/>
      <c r="E308" s="17"/>
      <c r="F308" s="17"/>
      <c r="G308" s="17"/>
    </row>
    <row r="309" spans="1:7" ht="18.75">
      <c r="A309" s="9" t="s">
        <v>145</v>
      </c>
      <c r="B309" s="10">
        <v>244</v>
      </c>
    </row>
    <row r="310" spans="1:7" ht="18.75">
      <c r="A310" s="8"/>
    </row>
    <row r="311" spans="1:7" ht="43.9" customHeight="1">
      <c r="A311" s="176" t="s">
        <v>86</v>
      </c>
      <c r="B311" s="176"/>
      <c r="C311" s="176"/>
      <c r="D311" s="176" t="s">
        <v>131</v>
      </c>
      <c r="E311" s="176"/>
      <c r="F311" s="176" t="s">
        <v>132</v>
      </c>
      <c r="G311" s="176"/>
    </row>
    <row r="312" spans="1:7" ht="18.75">
      <c r="A312" s="176">
        <v>1</v>
      </c>
      <c r="B312" s="176"/>
      <c r="C312" s="176"/>
      <c r="D312" s="189">
        <v>2</v>
      </c>
      <c r="E312" s="190"/>
      <c r="F312" s="189">
        <v>3</v>
      </c>
      <c r="G312" s="190"/>
    </row>
    <row r="313" spans="1:7" ht="34.15" customHeight="1">
      <c r="A313" s="208" t="s">
        <v>133</v>
      </c>
      <c r="B313" s="208"/>
      <c r="C313" s="208"/>
      <c r="D313" s="209"/>
      <c r="E313" s="210"/>
      <c r="F313" s="191">
        <f>'иные субсидии 2020 год '!D53</f>
        <v>0</v>
      </c>
      <c r="G313" s="192"/>
    </row>
    <row r="314" spans="1:7" ht="34.15" customHeight="1">
      <c r="A314" s="208" t="s">
        <v>134</v>
      </c>
      <c r="B314" s="208"/>
      <c r="C314" s="208"/>
      <c r="D314" s="209"/>
      <c r="E314" s="210"/>
      <c r="F314" s="193"/>
      <c r="G314" s="194"/>
    </row>
    <row r="315" spans="1:7" ht="34.15" customHeight="1">
      <c r="A315" s="208" t="s">
        <v>135</v>
      </c>
      <c r="B315" s="208"/>
      <c r="C315" s="208"/>
      <c r="D315" s="209"/>
      <c r="E315" s="210"/>
      <c r="F315" s="193"/>
      <c r="G315" s="194"/>
    </row>
    <row r="316" spans="1:7" ht="34.15" customHeight="1">
      <c r="A316" s="208" t="s">
        <v>136</v>
      </c>
      <c r="B316" s="208"/>
      <c r="C316" s="208"/>
      <c r="D316" s="209"/>
      <c r="E316" s="210"/>
      <c r="F316" s="193"/>
      <c r="G316" s="194"/>
    </row>
    <row r="317" spans="1:7" ht="18.75">
      <c r="A317" s="181" t="s">
        <v>120</v>
      </c>
      <c r="B317" s="182"/>
      <c r="C317" s="183"/>
      <c r="D317" s="209"/>
      <c r="E317" s="210"/>
      <c r="F317" s="193"/>
      <c r="G317" s="194"/>
    </row>
    <row r="318" spans="1:7" ht="18.75">
      <c r="A318" s="29"/>
    </row>
    <row r="319" spans="1:7" ht="18.75">
      <c r="A319" s="187" t="s">
        <v>221</v>
      </c>
      <c r="B319" s="187"/>
      <c r="C319" s="187"/>
      <c r="D319" s="187"/>
      <c r="E319" s="187"/>
      <c r="F319" s="187"/>
      <c r="G319" s="187"/>
    </row>
    <row r="320" spans="1:7" ht="18.75">
      <c r="A320" s="9"/>
    </row>
    <row r="321" spans="1:7" ht="18.75">
      <c r="A321" s="9" t="s">
        <v>145</v>
      </c>
      <c r="B321" s="10">
        <v>243</v>
      </c>
    </row>
    <row r="322" spans="1:7" ht="18.75">
      <c r="A322" s="8"/>
    </row>
    <row r="323" spans="1:7" ht="28.9" customHeight="1">
      <c r="A323" s="176" t="s">
        <v>86</v>
      </c>
      <c r="B323" s="176"/>
      <c r="C323" s="176"/>
      <c r="D323" s="176" t="s">
        <v>137</v>
      </c>
      <c r="E323" s="176"/>
      <c r="F323" s="176" t="s">
        <v>138</v>
      </c>
      <c r="G323" s="176"/>
    </row>
    <row r="324" spans="1:7" ht="18.75">
      <c r="A324" s="178">
        <v>1</v>
      </c>
      <c r="B324" s="179"/>
      <c r="C324" s="180"/>
      <c r="D324" s="189">
        <v>2</v>
      </c>
      <c r="E324" s="190"/>
      <c r="F324" s="189">
        <v>3</v>
      </c>
      <c r="G324" s="190"/>
    </row>
    <row r="325" spans="1:7" ht="38.450000000000003" customHeight="1">
      <c r="A325" s="181" t="s">
        <v>162</v>
      </c>
      <c r="B325" s="182"/>
      <c r="C325" s="183"/>
      <c r="D325" s="209"/>
      <c r="E325" s="210"/>
      <c r="F325" s="191">
        <f>'иные субсидии 2020 год '!D58</f>
        <v>0</v>
      </c>
      <c r="G325" s="192"/>
    </row>
    <row r="326" spans="1:7" ht="18.75">
      <c r="A326" s="181" t="s">
        <v>120</v>
      </c>
      <c r="B326" s="182"/>
      <c r="C326" s="183"/>
      <c r="D326" s="209"/>
      <c r="E326" s="210"/>
      <c r="F326" s="193"/>
      <c r="G326" s="194"/>
    </row>
    <row r="327" spans="1:7" ht="18.75">
      <c r="A327" s="28"/>
      <c r="B327" s="28"/>
      <c r="C327" s="28"/>
      <c r="D327" s="17"/>
      <c r="E327" s="17"/>
      <c r="F327" s="17"/>
      <c r="G327" s="17"/>
    </row>
    <row r="328" spans="1:7" ht="18.75">
      <c r="A328" s="9" t="s">
        <v>145</v>
      </c>
      <c r="B328" s="10">
        <v>244</v>
      </c>
    </row>
    <row r="329" spans="1:7" ht="18.75">
      <c r="A329" s="8"/>
    </row>
    <row r="330" spans="1:7" ht="30" customHeight="1">
      <c r="A330" s="176" t="s">
        <v>86</v>
      </c>
      <c r="B330" s="176"/>
      <c r="C330" s="176"/>
      <c r="D330" s="176" t="s">
        <v>137</v>
      </c>
      <c r="E330" s="176"/>
      <c r="F330" s="176" t="s">
        <v>138</v>
      </c>
      <c r="G330" s="176"/>
    </row>
    <row r="331" spans="1:7" ht="18.75">
      <c r="A331" s="178">
        <v>1</v>
      </c>
      <c r="B331" s="179"/>
      <c r="C331" s="180"/>
      <c r="D331" s="189">
        <v>2</v>
      </c>
      <c r="E331" s="190"/>
      <c r="F331" s="189">
        <v>3</v>
      </c>
      <c r="G331" s="190"/>
    </row>
    <row r="332" spans="1:7" ht="18.75">
      <c r="A332" s="181" t="s">
        <v>139</v>
      </c>
      <c r="B332" s="182"/>
      <c r="C332" s="183"/>
      <c r="D332" s="209"/>
      <c r="E332" s="210"/>
      <c r="F332" s="191">
        <f>'иные субсидии 2020 год '!D59</f>
        <v>0</v>
      </c>
      <c r="G332" s="192"/>
    </row>
    <row r="333" spans="1:7" ht="18.75">
      <c r="A333" s="181" t="s">
        <v>140</v>
      </c>
      <c r="B333" s="182"/>
      <c r="C333" s="183"/>
      <c r="D333" s="209"/>
      <c r="E333" s="210"/>
      <c r="F333" s="191"/>
      <c r="G333" s="192"/>
    </row>
    <row r="334" spans="1:7" ht="18.75">
      <c r="A334" s="181" t="s">
        <v>141</v>
      </c>
      <c r="B334" s="182"/>
      <c r="C334" s="183"/>
      <c r="D334" s="209"/>
      <c r="E334" s="210"/>
      <c r="F334" s="193"/>
      <c r="G334" s="194"/>
    </row>
    <row r="335" spans="1:7" ht="18.75">
      <c r="A335" s="181" t="s">
        <v>120</v>
      </c>
      <c r="B335" s="182"/>
      <c r="C335" s="183"/>
      <c r="D335" s="209"/>
      <c r="E335" s="210"/>
      <c r="F335" s="193"/>
      <c r="G335" s="194"/>
    </row>
    <row r="336" spans="1:7" ht="18.75">
      <c r="A336" s="8"/>
    </row>
    <row r="337" spans="1:7" ht="18.75">
      <c r="A337" s="187" t="s">
        <v>222</v>
      </c>
      <c r="B337" s="187"/>
      <c r="C337" s="187"/>
      <c r="D337" s="187"/>
      <c r="E337" s="187"/>
      <c r="F337" s="187"/>
      <c r="G337" s="187"/>
    </row>
    <row r="338" spans="1:7" ht="18.75">
      <c r="A338" s="9"/>
    </row>
    <row r="339" spans="1:7" ht="18.75">
      <c r="A339" s="9" t="s">
        <v>145</v>
      </c>
      <c r="B339" s="10">
        <v>244</v>
      </c>
    </row>
    <row r="340" spans="1:7" ht="18.75">
      <c r="A340" s="8"/>
    </row>
    <row r="341" spans="1:7" ht="36" customHeight="1">
      <c r="A341" s="178" t="s">
        <v>86</v>
      </c>
      <c r="B341" s="180"/>
      <c r="C341" s="178" t="s">
        <v>137</v>
      </c>
      <c r="D341" s="180"/>
      <c r="E341" s="178" t="s">
        <v>138</v>
      </c>
      <c r="F341" s="179"/>
      <c r="G341" s="180"/>
    </row>
    <row r="342" spans="1:7" ht="18.75">
      <c r="A342" s="178">
        <v>1</v>
      </c>
      <c r="B342" s="180"/>
      <c r="C342" s="178">
        <v>2</v>
      </c>
      <c r="D342" s="180"/>
      <c r="E342" s="189">
        <v>3</v>
      </c>
      <c r="F342" s="213"/>
      <c r="G342" s="190"/>
    </row>
    <row r="343" spans="1:7" ht="18.75">
      <c r="A343" s="181" t="s">
        <v>25</v>
      </c>
      <c r="B343" s="183"/>
      <c r="C343" s="178"/>
      <c r="D343" s="180"/>
      <c r="E343" s="193">
        <f>'иные субсидии 2020 год '!D60</f>
        <v>0</v>
      </c>
      <c r="F343" s="215"/>
      <c r="G343" s="194"/>
    </row>
    <row r="344" spans="1:7" ht="18.75">
      <c r="A344" s="181" t="s">
        <v>120</v>
      </c>
      <c r="B344" s="183"/>
      <c r="C344" s="178"/>
      <c r="D344" s="180"/>
      <c r="E344" s="193"/>
      <c r="F344" s="215"/>
      <c r="G344" s="194"/>
    </row>
    <row r="345" spans="1:7">
      <c r="A345" s="23"/>
    </row>
    <row r="346" spans="1:7" ht="43.15" customHeight="1">
      <c r="A346" s="188" t="s">
        <v>223</v>
      </c>
      <c r="B346" s="188"/>
      <c r="C346" s="188"/>
      <c r="D346" s="188"/>
      <c r="E346" s="188"/>
      <c r="F346" s="188"/>
      <c r="G346" s="188"/>
    </row>
    <row r="347" spans="1:7" ht="18.75">
      <c r="A347" s="29"/>
    </row>
    <row r="348" spans="1:7" ht="18.75">
      <c r="A348" s="9" t="s">
        <v>145</v>
      </c>
      <c r="B348" s="10">
        <v>244</v>
      </c>
    </row>
    <row r="349" spans="1:7" ht="18.75">
      <c r="A349" s="8"/>
    </row>
    <row r="350" spans="1:7" ht="54.6" customHeight="1">
      <c r="A350" s="106" t="s">
        <v>86</v>
      </c>
      <c r="B350" s="176" t="s">
        <v>142</v>
      </c>
      <c r="C350" s="176"/>
      <c r="D350" s="176" t="s">
        <v>143</v>
      </c>
      <c r="E350" s="176"/>
      <c r="F350" s="176" t="s">
        <v>149</v>
      </c>
      <c r="G350" s="176"/>
    </row>
    <row r="351" spans="1:7" ht="18.75">
      <c r="A351" s="106">
        <v>1</v>
      </c>
      <c r="B351" s="178">
        <v>2</v>
      </c>
      <c r="C351" s="180"/>
      <c r="D351" s="178">
        <v>3</v>
      </c>
      <c r="E351" s="180"/>
      <c r="F351" s="178">
        <v>4</v>
      </c>
      <c r="G351" s="180"/>
    </row>
    <row r="352" spans="1:7" ht="18.75">
      <c r="A352" s="106"/>
      <c r="B352" s="178"/>
      <c r="C352" s="180"/>
      <c r="D352" s="178"/>
      <c r="E352" s="180"/>
      <c r="F352" s="184"/>
      <c r="G352" s="186"/>
    </row>
    <row r="353" spans="1:7" ht="18.75">
      <c r="A353" s="112" t="s">
        <v>248</v>
      </c>
      <c r="B353" s="178"/>
      <c r="C353" s="180"/>
      <c r="D353" s="178"/>
      <c r="E353" s="180"/>
      <c r="F353" s="184">
        <f>'иные субсидии 2020 год '!D77</f>
        <v>0</v>
      </c>
      <c r="G353" s="186"/>
    </row>
    <row r="354" spans="1:7" ht="18.75">
      <c r="A354" s="112"/>
      <c r="B354" s="178"/>
      <c r="C354" s="180"/>
      <c r="D354" s="178"/>
      <c r="E354" s="180"/>
      <c r="F354" s="184"/>
      <c r="G354" s="186"/>
    </row>
    <row r="355" spans="1:7" ht="18.75">
      <c r="A355" s="13" t="s">
        <v>249</v>
      </c>
      <c r="B355" s="178"/>
      <c r="C355" s="180"/>
      <c r="D355" s="178"/>
      <c r="E355" s="180"/>
      <c r="F355" s="184">
        <f>'иные субсидии 2020 год '!D83</f>
        <v>0</v>
      </c>
      <c r="G355" s="186"/>
    </row>
    <row r="356" spans="1:7" ht="18.75">
      <c r="A356" s="8"/>
    </row>
    <row r="357" spans="1:7" ht="18.75">
      <c r="A357" s="187" t="s">
        <v>224</v>
      </c>
      <c r="B357" s="187"/>
      <c r="C357" s="187"/>
      <c r="D357" s="187"/>
      <c r="E357" s="187"/>
      <c r="F357" s="187"/>
      <c r="G357" s="187"/>
    </row>
    <row r="358" spans="1:7" ht="18.75">
      <c r="A358" s="9"/>
    </row>
    <row r="359" spans="1:7" ht="18.75">
      <c r="A359" s="9" t="s">
        <v>145</v>
      </c>
      <c r="B359" s="10">
        <v>244</v>
      </c>
    </row>
    <row r="360" spans="1:7" ht="18.75">
      <c r="A360" s="8"/>
    </row>
    <row r="361" spans="1:7" ht="54.6" customHeight="1">
      <c r="A361" s="106" t="s">
        <v>86</v>
      </c>
      <c r="B361" s="176" t="s">
        <v>142</v>
      </c>
      <c r="C361" s="176"/>
      <c r="D361" s="176" t="s">
        <v>143</v>
      </c>
      <c r="E361" s="176"/>
      <c r="F361" s="176" t="s">
        <v>150</v>
      </c>
      <c r="G361" s="176"/>
    </row>
    <row r="362" spans="1:7" ht="18.75">
      <c r="A362" s="106">
        <v>1</v>
      </c>
      <c r="B362" s="178">
        <v>2</v>
      </c>
      <c r="C362" s="180"/>
      <c r="D362" s="178">
        <v>3</v>
      </c>
      <c r="E362" s="180"/>
      <c r="F362" s="178">
        <v>4</v>
      </c>
      <c r="G362" s="180"/>
    </row>
    <row r="363" spans="1:7" ht="56.25">
      <c r="A363" s="13" t="s">
        <v>144</v>
      </c>
      <c r="B363" s="178"/>
      <c r="C363" s="180"/>
      <c r="D363" s="178"/>
      <c r="E363" s="180"/>
      <c r="F363" s="184">
        <f>'иные субсидии 2020 год '!D87</f>
        <v>0</v>
      </c>
      <c r="G363" s="186"/>
    </row>
    <row r="364" spans="1:7" ht="18.75">
      <c r="A364" s="13" t="s">
        <v>120</v>
      </c>
      <c r="B364" s="178"/>
      <c r="C364" s="180"/>
      <c r="D364" s="178"/>
      <c r="E364" s="180"/>
      <c r="F364" s="184"/>
      <c r="G364" s="186"/>
    </row>
    <row r="365" spans="1:7" ht="18.75">
      <c r="A365" s="8"/>
    </row>
    <row r="366" spans="1:7" ht="28.15" customHeight="1">
      <c r="A366" s="187" t="s">
        <v>250</v>
      </c>
      <c r="B366" s="187"/>
      <c r="C366" s="187"/>
      <c r="D366" s="187"/>
      <c r="E366" s="187"/>
      <c r="F366" s="187"/>
      <c r="G366" s="187"/>
    </row>
    <row r="367" spans="1:7" ht="18.75">
      <c r="A367" s="9"/>
    </row>
    <row r="368" spans="1:7" ht="18.75">
      <c r="A368" s="9" t="s">
        <v>145</v>
      </c>
      <c r="B368" s="10">
        <v>244</v>
      </c>
    </row>
    <row r="369" spans="1:7" ht="18.75">
      <c r="A369" s="8"/>
    </row>
    <row r="370" spans="1:7" ht="37.9" customHeight="1">
      <c r="A370" s="106" t="s">
        <v>86</v>
      </c>
      <c r="B370" s="176" t="s">
        <v>142</v>
      </c>
      <c r="C370" s="176"/>
      <c r="D370" s="176" t="s">
        <v>143</v>
      </c>
      <c r="E370" s="176"/>
      <c r="F370" s="176" t="s">
        <v>150</v>
      </c>
      <c r="G370" s="176"/>
    </row>
    <row r="371" spans="1:7" ht="18.75">
      <c r="A371" s="106">
        <v>1</v>
      </c>
      <c r="B371" s="178">
        <v>2</v>
      </c>
      <c r="C371" s="180"/>
      <c r="D371" s="178">
        <v>3</v>
      </c>
      <c r="E371" s="180"/>
      <c r="F371" s="178">
        <v>4</v>
      </c>
      <c r="G371" s="180"/>
    </row>
    <row r="372" spans="1:7" ht="18.75">
      <c r="A372" s="13"/>
      <c r="B372" s="178"/>
      <c r="C372" s="180"/>
      <c r="D372" s="178"/>
      <c r="E372" s="180"/>
      <c r="F372" s="184">
        <f>'иные субсидии 2020 год '!D88</f>
        <v>0</v>
      </c>
      <c r="G372" s="186"/>
    </row>
    <row r="373" spans="1:7" ht="18.75">
      <c r="A373" s="13" t="s">
        <v>120</v>
      </c>
      <c r="B373" s="178"/>
      <c r="C373" s="180"/>
      <c r="D373" s="178"/>
      <c r="E373" s="180"/>
      <c r="F373" s="184"/>
      <c r="G373" s="186"/>
    </row>
    <row r="374" spans="1:7" ht="18.75">
      <c r="A374" s="8"/>
    </row>
    <row r="375" spans="1:7" ht="31.9" customHeight="1">
      <c r="A375" s="188" t="s">
        <v>251</v>
      </c>
      <c r="B375" s="188"/>
      <c r="C375" s="188"/>
      <c r="D375" s="188"/>
      <c r="E375" s="188"/>
      <c r="F375" s="188"/>
      <c r="G375" s="188"/>
    </row>
    <row r="376" spans="1:7" ht="18.75">
      <c r="A376" s="9"/>
    </row>
    <row r="377" spans="1:7" ht="18.75">
      <c r="A377" s="9" t="s">
        <v>145</v>
      </c>
      <c r="B377" s="10">
        <v>244</v>
      </c>
    </row>
    <row r="378" spans="1:7" ht="18.75">
      <c r="A378" s="8"/>
    </row>
    <row r="379" spans="1:7" ht="54.6" customHeight="1">
      <c r="A379" s="106" t="s">
        <v>86</v>
      </c>
      <c r="B379" s="176" t="s">
        <v>142</v>
      </c>
      <c r="C379" s="176"/>
      <c r="D379" s="176" t="s">
        <v>143</v>
      </c>
      <c r="E379" s="176"/>
      <c r="F379" s="176" t="s">
        <v>150</v>
      </c>
      <c r="G379" s="176"/>
    </row>
    <row r="380" spans="1:7" ht="18.75">
      <c r="A380" s="106">
        <v>1</v>
      </c>
      <c r="B380" s="178">
        <v>2</v>
      </c>
      <c r="C380" s="180"/>
      <c r="D380" s="178">
        <v>3</v>
      </c>
      <c r="E380" s="180"/>
      <c r="F380" s="178">
        <v>4</v>
      </c>
      <c r="G380" s="180"/>
    </row>
    <row r="381" spans="1:7" ht="18.75">
      <c r="A381" s="13"/>
      <c r="B381" s="195"/>
      <c r="C381" s="196"/>
      <c r="D381" s="195"/>
      <c r="E381" s="196"/>
      <c r="F381" s="202"/>
      <c r="G381" s="203"/>
    </row>
    <row r="382" spans="1:7" ht="18.75">
      <c r="A382" s="13" t="s">
        <v>237</v>
      </c>
      <c r="B382" s="195"/>
      <c r="C382" s="196"/>
      <c r="D382" s="195"/>
      <c r="E382" s="196"/>
      <c r="F382" s="202">
        <f>'иные субсидии 2020 год '!D91</f>
        <v>0</v>
      </c>
      <c r="G382" s="203"/>
    </row>
    <row r="383" spans="1:7" ht="18.75">
      <c r="A383" s="13"/>
      <c r="B383" s="195"/>
      <c r="C383" s="196"/>
      <c r="D383" s="195"/>
      <c r="E383" s="196"/>
      <c r="F383" s="202"/>
      <c r="G383" s="203"/>
    </row>
    <row r="384" spans="1:7" ht="18.75">
      <c r="A384" s="13" t="s">
        <v>238</v>
      </c>
      <c r="B384" s="195"/>
      <c r="C384" s="196"/>
      <c r="D384" s="195"/>
      <c r="E384" s="196"/>
      <c r="F384" s="202">
        <f>'иные субсидии 2020 год '!D92</f>
        <v>0</v>
      </c>
      <c r="G384" s="203"/>
    </row>
    <row r="385" spans="1:7" ht="18.75">
      <c r="A385" s="13"/>
      <c r="B385" s="195"/>
      <c r="C385" s="196"/>
      <c r="D385" s="195"/>
      <c r="E385" s="196"/>
      <c r="F385" s="202"/>
      <c r="G385" s="203"/>
    </row>
    <row r="386" spans="1:7" ht="18.75">
      <c r="A386" s="13" t="s">
        <v>239</v>
      </c>
      <c r="B386" s="195"/>
      <c r="C386" s="196"/>
      <c r="D386" s="195"/>
      <c r="E386" s="196"/>
      <c r="F386" s="202">
        <f>'иные субсидии 2020 год '!D93</f>
        <v>0</v>
      </c>
      <c r="G386" s="203"/>
    </row>
    <row r="387" spans="1:7" ht="18.75">
      <c r="A387" s="13"/>
      <c r="B387" s="195"/>
      <c r="C387" s="196"/>
      <c r="D387" s="195"/>
      <c r="E387" s="196"/>
      <c r="F387" s="202"/>
      <c r="G387" s="203"/>
    </row>
    <row r="388" spans="1:7" ht="18.75">
      <c r="A388" s="13" t="s">
        <v>240</v>
      </c>
      <c r="B388" s="195"/>
      <c r="C388" s="196"/>
      <c r="D388" s="195"/>
      <c r="E388" s="196"/>
      <c r="F388" s="202">
        <f>'иные субсидии 2020 год '!D94</f>
        <v>0</v>
      </c>
      <c r="G388" s="203"/>
    </row>
    <row r="389" spans="1:7" ht="18.75">
      <c r="A389" s="13"/>
      <c r="B389" s="195"/>
      <c r="C389" s="196"/>
      <c r="D389" s="195"/>
      <c r="E389" s="196"/>
      <c r="F389" s="202"/>
      <c r="G389" s="203"/>
    </row>
    <row r="390" spans="1:7" ht="18.75">
      <c r="A390" s="13" t="s">
        <v>241</v>
      </c>
      <c r="B390" s="195"/>
      <c r="C390" s="196"/>
      <c r="D390" s="195"/>
      <c r="E390" s="196"/>
      <c r="F390" s="202">
        <f>'иные субсидии 2020 год '!D95</f>
        <v>0</v>
      </c>
      <c r="G390" s="203"/>
    </row>
    <row r="391" spans="1:7" ht="18.75">
      <c r="A391" s="13"/>
      <c r="B391" s="195"/>
      <c r="C391" s="196"/>
      <c r="D391" s="195"/>
      <c r="E391" s="196"/>
      <c r="F391" s="202"/>
      <c r="G391" s="203"/>
    </row>
    <row r="392" spans="1:7" ht="18.75">
      <c r="A392" s="13" t="s">
        <v>242</v>
      </c>
      <c r="B392" s="195"/>
      <c r="C392" s="196"/>
      <c r="D392" s="195"/>
      <c r="E392" s="196"/>
      <c r="F392" s="202">
        <f>'иные субсидии 2020 год '!D96</f>
        <v>0</v>
      </c>
      <c r="G392" s="203"/>
    </row>
    <row r="393" spans="1:7" ht="18.75">
      <c r="A393" s="13"/>
      <c r="B393" s="195"/>
      <c r="C393" s="196"/>
      <c r="D393" s="195"/>
      <c r="E393" s="196"/>
      <c r="F393" s="202"/>
      <c r="G393" s="203"/>
    </row>
    <row r="394" spans="1:7" ht="18.75">
      <c r="A394" s="13" t="s">
        <v>243</v>
      </c>
      <c r="B394" s="195"/>
      <c r="C394" s="196"/>
      <c r="D394" s="195"/>
      <c r="E394" s="196"/>
      <c r="F394" s="202">
        <f>'иные субсидии 2020 год '!D97</f>
        <v>0</v>
      </c>
      <c r="G394" s="203"/>
    </row>
    <row r="395" spans="1:7" ht="18.75">
      <c r="A395" s="15"/>
      <c r="B395" s="16"/>
      <c r="C395" s="16"/>
      <c r="D395" s="16"/>
      <c r="E395" s="16"/>
      <c r="F395" s="78"/>
      <c r="G395" s="78"/>
    </row>
    <row r="396" spans="1:7" ht="18.75">
      <c r="A396" s="29"/>
    </row>
    <row r="397" spans="1:7" ht="37.5">
      <c r="A397" s="29" t="s">
        <v>151</v>
      </c>
      <c r="B397" s="10"/>
      <c r="C397" s="152"/>
      <c r="D397" s="152"/>
      <c r="E397" s="10"/>
      <c r="F397" s="152" t="s">
        <v>318</v>
      </c>
      <c r="G397" s="152"/>
    </row>
    <row r="398" spans="1:7" ht="18.75">
      <c r="A398" s="29"/>
      <c r="B398" s="10"/>
      <c r="C398" s="159" t="s">
        <v>53</v>
      </c>
      <c r="D398" s="159"/>
      <c r="E398" s="10"/>
      <c r="F398" s="159" t="s">
        <v>54</v>
      </c>
      <c r="G398" s="159"/>
    </row>
    <row r="399" spans="1:7" ht="18.75">
      <c r="A399" s="29"/>
      <c r="B399" s="10"/>
      <c r="C399" s="104"/>
      <c r="D399" s="104"/>
      <c r="E399" s="10"/>
      <c r="F399" s="104"/>
      <c r="G399" s="104"/>
    </row>
    <row r="400" spans="1:7" ht="56.25">
      <c r="A400" s="29" t="s">
        <v>152</v>
      </c>
      <c r="B400" s="10"/>
      <c r="C400" s="152"/>
      <c r="D400" s="152"/>
      <c r="E400" s="10"/>
      <c r="F400" s="152" t="s">
        <v>276</v>
      </c>
      <c r="G400" s="152"/>
    </row>
    <row r="401" spans="1:7" ht="18.75">
      <c r="A401" s="29"/>
      <c r="B401" s="10"/>
      <c r="C401" s="159" t="s">
        <v>53</v>
      </c>
      <c r="D401" s="159"/>
      <c r="E401" s="10"/>
      <c r="F401" s="159" t="s">
        <v>54</v>
      </c>
      <c r="G401" s="159"/>
    </row>
    <row r="402" spans="1:7" ht="18.75">
      <c r="A402" s="29"/>
      <c r="B402" s="10"/>
      <c r="C402" s="104"/>
      <c r="D402" s="104"/>
      <c r="E402" s="10"/>
      <c r="F402" s="104"/>
      <c r="G402" s="104"/>
    </row>
    <row r="403" spans="1:7" ht="18.75">
      <c r="A403" s="29" t="s">
        <v>153</v>
      </c>
      <c r="B403" s="10"/>
      <c r="C403" s="152"/>
      <c r="D403" s="152"/>
      <c r="E403" s="10"/>
      <c r="F403" s="152"/>
      <c r="G403" s="152"/>
    </row>
    <row r="404" spans="1:7" ht="18.75">
      <c r="A404" s="29"/>
      <c r="B404" s="10"/>
      <c r="C404" s="159" t="s">
        <v>53</v>
      </c>
      <c r="D404" s="159"/>
      <c r="E404" s="10"/>
      <c r="F404" s="159" t="s">
        <v>54</v>
      </c>
      <c r="G404" s="159"/>
    </row>
    <row r="405" spans="1:7" ht="18.75">
      <c r="A405" s="29" t="s">
        <v>154</v>
      </c>
      <c r="B405" s="10"/>
      <c r="C405" s="10"/>
      <c r="D405" s="10"/>
      <c r="E405" s="10"/>
      <c r="F405" s="10"/>
      <c r="G405" s="10"/>
    </row>
    <row r="406" spans="1:7" ht="18.75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8" manualBreakCount="8">
    <brk id="32" max="16383" man="1"/>
    <brk id="84" max="16383" man="1"/>
    <brk id="133" max="16383" man="1"/>
    <brk id="171" max="16383" man="1"/>
    <brk id="209" max="16383" man="1"/>
    <brk id="258" max="16383" man="1"/>
    <brk id="299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25</vt:i4>
      </vt:variant>
    </vt:vector>
  </HeadingPairs>
  <TitlesOfParts>
    <vt:vector size="52" baseType="lpstr">
      <vt:lpstr>гос.зад на 2020 год </vt:lpstr>
      <vt:lpstr>Закупки гос.задание на 2020 год</vt:lpstr>
      <vt:lpstr>обоснования гос.зад 2020 </vt:lpstr>
      <vt:lpstr>платные на 2020 год </vt:lpstr>
      <vt:lpstr>Закупки платные на 2020 год</vt:lpstr>
      <vt:lpstr>обоснования плат 2020</vt:lpstr>
      <vt:lpstr>иные субсидии 2020 год </vt:lpstr>
      <vt:lpstr>Закупки иные на 2020 год </vt:lpstr>
      <vt:lpstr>обоснования иные 2020 </vt:lpstr>
      <vt:lpstr>гос.задание на 2021-2022 год </vt:lpstr>
      <vt:lpstr>Закупки гос.зад на 2021-2022</vt:lpstr>
      <vt:lpstr>обоснования гос.зад 2021</vt:lpstr>
      <vt:lpstr>обоснования гос.зад 2022</vt:lpstr>
      <vt:lpstr>платные на 2022-2022 год</vt:lpstr>
      <vt:lpstr>Закупки платные на 2021-2022</vt:lpstr>
      <vt:lpstr>обоснования плат 2021</vt:lpstr>
      <vt:lpstr>обоснования плат 2022</vt:lpstr>
      <vt:lpstr>иные субсидии 2021-2022</vt:lpstr>
      <vt:lpstr>Закупки иные на 2021-2022</vt:lpstr>
      <vt:lpstr>ОБОСНОВАНИЯ</vt:lpstr>
      <vt:lpstr>ОБОСНОВАНИЯ гос задание 22</vt:lpstr>
      <vt:lpstr>ОБОСНОВАНИЯ гос задание 21</vt:lpstr>
      <vt:lpstr>ОБОСНОВАНИЯ платные 22</vt:lpstr>
      <vt:lpstr>ОБОСНОВАНИЯ платные 21</vt:lpstr>
      <vt:lpstr>ОБОСНОВАНИЯ платные 20г </vt:lpstr>
      <vt:lpstr>ОБОСНОВАНИЯ иные субсидии 20 г</vt:lpstr>
      <vt:lpstr>ОБОСНОВАНИЯ гос задание 20г</vt:lpstr>
      <vt:lpstr>'гос.зад на 2020 год '!Заголовки_для_печати</vt:lpstr>
      <vt:lpstr>'гос.задание на 2021-2022 год '!Заголовки_для_печати</vt:lpstr>
      <vt:lpstr>'Закупки гос.зад на 2021-2022'!Заголовки_для_печати</vt:lpstr>
      <vt:lpstr>'Закупки гос.задание на 2020 год'!Заголовки_для_печати</vt:lpstr>
      <vt:lpstr>'Закупки иные на 2020 год '!Заголовки_для_печати</vt:lpstr>
      <vt:lpstr>'Закупки иные на 2021-2022'!Заголовки_для_печати</vt:lpstr>
      <vt:lpstr>'Закупки платные на 2020 год'!Заголовки_для_печати</vt:lpstr>
      <vt:lpstr>'Закупки платные на 2021-2022'!Заголовки_для_печати</vt:lpstr>
      <vt:lpstr>'иные субсидии 2020 год '!Заголовки_для_печати</vt:lpstr>
      <vt:lpstr>'иные субсидии 2021-2022'!Заголовки_для_печати</vt:lpstr>
      <vt:lpstr>'платные на 2020 год '!Заголовки_для_печати</vt:lpstr>
      <vt:lpstr>'платные на 2022-2022 год'!Заголовки_для_печати</vt:lpstr>
      <vt:lpstr>'гос.зад на 2020 год '!Область_печати</vt:lpstr>
      <vt:lpstr>'гос.задание на 2021-2022 год '!Область_печати</vt:lpstr>
      <vt:lpstr>'иные субсидии 2020 год '!Область_печати</vt:lpstr>
      <vt:lpstr>'иные субсидии 2021-2022'!Область_печати</vt:lpstr>
      <vt:lpstr>'обоснования гос.зад 2020 '!Область_печати</vt:lpstr>
      <vt:lpstr>'обоснования гос.зад 2021'!Область_печати</vt:lpstr>
      <vt:lpstr>'обоснования гос.зад 2022'!Область_печати</vt:lpstr>
      <vt:lpstr>'обоснования иные 2020 '!Область_печати</vt:lpstr>
      <vt:lpstr>'обоснования плат 2020'!Область_печати</vt:lpstr>
      <vt:lpstr>'обоснования плат 2021'!Область_печати</vt:lpstr>
      <vt:lpstr>'обоснования плат 2022'!Область_печати</vt:lpstr>
      <vt:lpstr>'платные на 2020 год '!Область_печати</vt:lpstr>
      <vt:lpstr>'платные на 2022-2022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2019-12-23T10:48:20Z</cp:lastPrinted>
  <dcterms:created xsi:type="dcterms:W3CDTF">2019-11-07T09:21:57Z</dcterms:created>
  <dcterms:modified xsi:type="dcterms:W3CDTF">2020-06-23T06:53:57Z</dcterms:modified>
</cp:coreProperties>
</file>